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3"/>
  </bookViews>
  <sheets>
    <sheet name="Смета 2011" sheetId="1" r:id="rId1"/>
    <sheet name="Смета ТСН" sheetId="2" r:id="rId2"/>
    <sheet name="Смета ТСН2016" sheetId="3" r:id="rId3"/>
    <sheet name="Смета ТСН2018" sheetId="4" r:id="rId4"/>
    <sheet name="тарифы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<sst xmlns="http://schemas.openxmlformats.org/spreadsheetml/2006/main" count="617" uniqueCount="288">
  <si>
    <t>Кол-во</t>
  </si>
  <si>
    <t>1.</t>
  </si>
  <si>
    <t>Площадь жилых помещений (кв.м.)</t>
  </si>
  <si>
    <t>2.</t>
  </si>
  <si>
    <t>ИТОГО общая площадь (кв.м.)</t>
  </si>
  <si>
    <t>3.</t>
  </si>
  <si>
    <t>4.</t>
  </si>
  <si>
    <t>Количество подьездов (шт.)</t>
  </si>
  <si>
    <t>5.</t>
  </si>
  <si>
    <t>Количество квартир (шт.)</t>
  </si>
  <si>
    <t>6.</t>
  </si>
  <si>
    <t>Количество лифтов (шт.)</t>
  </si>
  <si>
    <t>ДОХОДЫ</t>
  </si>
  <si>
    <t>№ п/п</t>
  </si>
  <si>
    <t>Сатьи доходов</t>
  </si>
  <si>
    <t>в год</t>
  </si>
  <si>
    <t>в месяц</t>
  </si>
  <si>
    <t>1.1.</t>
  </si>
  <si>
    <t>1.2.</t>
  </si>
  <si>
    <t>1.3.</t>
  </si>
  <si>
    <t>ИТОГО ДОХОДОВ:</t>
  </si>
  <si>
    <t>РАСХОДЫ</t>
  </si>
  <si>
    <t>Статьи расходов</t>
  </si>
  <si>
    <t>2.1.</t>
  </si>
  <si>
    <t xml:space="preserve">Административно-управленческие расходы ТСЖ, в том числе: </t>
  </si>
  <si>
    <t>2.1.1.</t>
  </si>
  <si>
    <t>2.1.2.</t>
  </si>
  <si>
    <t>Отчисления на социальные нужды (налоги от ФОТ)</t>
  </si>
  <si>
    <t>2.1.3.</t>
  </si>
  <si>
    <t>2.1.4.</t>
  </si>
  <si>
    <t>Услуги связи</t>
  </si>
  <si>
    <t>2.1.5.</t>
  </si>
  <si>
    <t>Юридические услуги</t>
  </si>
  <si>
    <t>почтовые расходы</t>
  </si>
  <si>
    <t>2.2.</t>
  </si>
  <si>
    <t>2.2.1.</t>
  </si>
  <si>
    <t>1.3.1.</t>
  </si>
  <si>
    <t>1.3.2.</t>
  </si>
  <si>
    <t>Пени за несвоевременную оплату платежей</t>
  </si>
  <si>
    <t>1.3.3.</t>
  </si>
  <si>
    <t>Эксплутационные расходы на содержание и обслуживание общего имущества, в том числе:</t>
  </si>
  <si>
    <t>1.3.4.</t>
  </si>
  <si>
    <t>Возврат гос.пошлины по судебным издержкам.</t>
  </si>
  <si>
    <t xml:space="preserve">Арендная плата за размещенное оборудование </t>
  </si>
  <si>
    <t>Справочная информация:</t>
  </si>
  <si>
    <t>1.4.</t>
  </si>
  <si>
    <t>1.4.1.</t>
  </si>
  <si>
    <t>1.4.2.</t>
  </si>
  <si>
    <t>Обслуживание офисн. техники и сопровождение программного обеспечения дог. Подряда</t>
  </si>
  <si>
    <t>1.5.</t>
  </si>
  <si>
    <t>Площадь нежилых помещений (кв.м.)</t>
  </si>
  <si>
    <t>Количество нежилых помещений (шт.)</t>
  </si>
  <si>
    <t>2.2.2.</t>
  </si>
  <si>
    <t>2.2.3.</t>
  </si>
  <si>
    <t xml:space="preserve">Содержание и обслуживание внутридомового газового оборудования и сетей </t>
  </si>
  <si>
    <t>2.2.4.</t>
  </si>
  <si>
    <t>Обслуживание и ремонт лифтового оборудования</t>
  </si>
  <si>
    <t>2.2.5.</t>
  </si>
  <si>
    <t>Вывоз и размещение бытовых отходов</t>
  </si>
  <si>
    <t>2.2.6.</t>
  </si>
  <si>
    <t>Дератизация (дизинфекция подвалов)</t>
  </si>
  <si>
    <t>2.2.7.</t>
  </si>
  <si>
    <t>Непредвиденные расходы (устранение аварий и пр. расходов не заложенных в смете)</t>
  </si>
  <si>
    <t>Аварийное обслуживание</t>
  </si>
  <si>
    <t>Домофон</t>
  </si>
  <si>
    <t>Итого расходов по статье  содержание и ремонт общего имущества</t>
  </si>
  <si>
    <t>Оплата ответственному за безопасную эксплуатацию лифтов ( + отчисл.на соц.нужды)</t>
  </si>
  <si>
    <t>Вода х/вода, стоки (МУП Горводоканал г.Волгограда)</t>
  </si>
  <si>
    <t>Отопление (МУП "ВКХ")</t>
  </si>
  <si>
    <t>Итого коммунальные платежи:</t>
  </si>
  <si>
    <t>Плата за содержание и ремонт общего имущества Всего:</t>
  </si>
  <si>
    <t>Плата за коммунальные услуги (вода,отопление,электроэнергия, водоотведение), Всего:</t>
  </si>
  <si>
    <t>2.1.6.</t>
  </si>
  <si>
    <t xml:space="preserve">Электронная лицензия на 1 год на антивирусную программу </t>
  </si>
  <si>
    <t>Тех . поддержка прграммы 1С на год</t>
  </si>
  <si>
    <t xml:space="preserve">Спецодежда </t>
  </si>
  <si>
    <t>канцелярские расходы и пр.</t>
  </si>
  <si>
    <t>материалы (расходные мат-лы, краска, инструмент и пр.)</t>
  </si>
  <si>
    <t>Единый налог на УСН</t>
  </si>
  <si>
    <t>Оплата целевых взносов :</t>
  </si>
  <si>
    <t xml:space="preserve">Оплата труда работников административно-хозяйственного персонала  </t>
  </si>
  <si>
    <t>3.1.</t>
  </si>
  <si>
    <t>Коммунальные платежи:</t>
  </si>
  <si>
    <t>Итого по целевым взносам</t>
  </si>
  <si>
    <t>3.1.1.</t>
  </si>
  <si>
    <t>3.1.2.</t>
  </si>
  <si>
    <t>3.1.3.</t>
  </si>
  <si>
    <t xml:space="preserve">ИТОГО РАСХОДОВ  </t>
  </si>
  <si>
    <t>Хозяйственные расходы  ВСЕГО: в т.ч.</t>
  </si>
  <si>
    <t>СМЕТА  ТСЖ "На Поддубного" на  2011год.</t>
  </si>
  <si>
    <t>Сумма план на 2011год (руб.)</t>
  </si>
  <si>
    <t>Сумма план на 2011г. (руб.)</t>
  </si>
  <si>
    <t>Отчисления на социальные нужды (34,2% от ФОТ)</t>
  </si>
  <si>
    <t>Расчетно-кассовое обслуживание и инкасация в СБЕРБАНКЕ</t>
  </si>
  <si>
    <t>Страхование гражданской ответственности</t>
  </si>
  <si>
    <t>Кадастровый паспорт (3 шт.)</t>
  </si>
  <si>
    <t>№ п.п.</t>
  </si>
  <si>
    <t xml:space="preserve">Расходы по проведению собрания собственников и  членов ТСЖ </t>
  </si>
  <si>
    <t>Сбор на ремонт ТП ( плата от должников)</t>
  </si>
  <si>
    <t>Сбор на установку дополнительного оборудования в ТП ( плата от должников)</t>
  </si>
  <si>
    <t xml:space="preserve">    </t>
  </si>
  <si>
    <t>Возврат из бюджета излишне уплаченных налогов от ФОТ (ЕСН за 2008,2009 г.г.)*</t>
  </si>
  <si>
    <t>СПРАВОЧНО: п.1.3.2. * Уже вернули в 2011 году : 168024,47р.</t>
  </si>
  <si>
    <t xml:space="preserve">Электроэнергия (ОАО" Волгоградэнергосбыт") </t>
  </si>
  <si>
    <t>Оплата труда работников административно-хозяйственного персонала  Всего:  в т.ч.:</t>
  </si>
  <si>
    <t>Страхование гражданской ответственности предприятий зксплуатирующих ОПО</t>
  </si>
  <si>
    <t>Расходы по сбору, хранению, транспортировки, утилизации ртутных ламп</t>
  </si>
  <si>
    <t>Прочии непредвиденные</t>
  </si>
  <si>
    <t>Ремонтно- профилактические работы по обслуживанию теплопунктов</t>
  </si>
  <si>
    <t>2.2.8.</t>
  </si>
  <si>
    <t>Промывка сетей наружной канализации</t>
  </si>
  <si>
    <t>Замена задвижки ХВС Д 100</t>
  </si>
  <si>
    <t>Плановые профилактические работы по обслуживанию электроустановок</t>
  </si>
  <si>
    <t>Обязательная переатестация и обучение персонала ( энергетик, электрик, теплотехник, слесарь-сантехник)</t>
  </si>
  <si>
    <t>Электрооборудование (лампы освещения, замена ламп наружного освещения, замена плафонов на энергосберигающие)</t>
  </si>
  <si>
    <t>Текущий ремонт общедолевого имущества (покраска здания,ремонт)</t>
  </si>
  <si>
    <t>2.3.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</si>
  <si>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</si>
  <si>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</si>
  <si>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</si>
  <si>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</si>
  <si>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</si>
  <si>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</si>
  <si>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</si>
  <si>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</si>
  <si>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</si>
  <si>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</si>
  <si>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2.1.7.</t>
  </si>
  <si>
    <t>Обслуживание тепло-трассы</t>
  </si>
  <si>
    <t>Расходы по противопожарной охране (установка пожарной сигнализации, поверка гидрантов)</t>
  </si>
  <si>
    <t>Получие кадастрового и технического паспортов на наружную тепло -трассу, для дальнейшей передачи в муниципальную собственность</t>
  </si>
  <si>
    <t>Подписка на печатные издания на 2011 год</t>
  </si>
  <si>
    <t>Прочии поступления, Вего:,                                                                        в том числе:</t>
  </si>
  <si>
    <t xml:space="preserve"> ТСЖ "На Поддубного"</t>
  </si>
  <si>
    <t xml:space="preserve">Утвержден общим собранием членов </t>
  </si>
  <si>
    <t>Протокол №_____ от ___________2011г.</t>
  </si>
  <si>
    <t>2.4.</t>
  </si>
  <si>
    <t>Плата за содержание и ремонт жилого помещения в многоквартирном доме № 3 по улице Поддубного на 2011 год.</t>
  </si>
  <si>
    <t>2.5.</t>
  </si>
  <si>
    <t>Фонд резервный ( на капитальный ремонт общего имущества)</t>
  </si>
  <si>
    <t>2.6.</t>
  </si>
  <si>
    <t>Члены Правления ТСЖ "На Поддубного":</t>
  </si>
  <si>
    <t>ЦЕЛЕВЫЕ СБОРЫ (принятые общим собранием № 10), Всего: в том числе:</t>
  </si>
  <si>
    <t xml:space="preserve">                   СМЕТА ДОХОДОВ И РАСХОДОВ на 2015 год</t>
  </si>
  <si>
    <t xml:space="preserve">                                     ТСН "КИРОВА 94"</t>
  </si>
  <si>
    <t>Виды жилищных услуг</t>
  </si>
  <si>
    <t xml:space="preserve">Площадь </t>
  </si>
  <si>
    <t>Тариф</t>
  </si>
  <si>
    <t>за 12</t>
  </si>
  <si>
    <t>кв.м</t>
  </si>
  <si>
    <t>месяцев</t>
  </si>
  <si>
    <t>Оплата населением</t>
  </si>
  <si>
    <t>Содержание жилья</t>
  </si>
  <si>
    <t>Содержание мусоропровода</t>
  </si>
  <si>
    <t>Текущий ремонт МОП</t>
  </si>
  <si>
    <t>Итого:</t>
  </si>
  <si>
    <t>Вывоз и утилизация мусора</t>
  </si>
  <si>
    <t>Содержание ТО лифта-оплата на прямую по агентскому договору</t>
  </si>
  <si>
    <t>Оплата нежилыми помещениями</t>
  </si>
  <si>
    <t>Содержание мусропровода</t>
  </si>
  <si>
    <t>№</t>
  </si>
  <si>
    <t>Оплата жилыми и нежилыми помещениями</t>
  </si>
  <si>
    <t>Всего по жилищным услугам и нежилым помещениям</t>
  </si>
  <si>
    <t>Вывоз утилизации мусора</t>
  </si>
  <si>
    <t>Нежилые помещения содержание жилья , текущий ремонт</t>
  </si>
  <si>
    <t>Содержание жилья,в том числе:</t>
  </si>
  <si>
    <t>Услуги управляющего (с НДФЛ 13%;р.к 30%)</t>
  </si>
  <si>
    <t>Отчисления от з/платы в социальные фонды 20,2%</t>
  </si>
  <si>
    <t>Услуги бухгалтера (с НДФЛ 13%;р.к 30%)</t>
  </si>
  <si>
    <t>Услуги по санитарному содержанию придомовой территории,</t>
  </si>
  <si>
    <t>мусоропровода,лестничных клеток с 13%;р.к30%</t>
  </si>
  <si>
    <t>Аварийно-диспетчерское обслуживание</t>
  </si>
  <si>
    <t>Канцелярские расходы</t>
  </si>
  <si>
    <t>Материалы для хозяйственные нужд</t>
  </si>
  <si>
    <t>Услуги начисления платежей ООО "ГЦКРП"</t>
  </si>
  <si>
    <t>Услуги начисления платежей ООО "Жилкомцентр"</t>
  </si>
  <si>
    <t>Услуги начисления платежей ООО "Сибирская теплосбытовая компания"</t>
  </si>
  <si>
    <t>Услуги начисления платежей ООО "Запсиб-лифт"</t>
  </si>
  <si>
    <t>Услуги банка</t>
  </si>
  <si>
    <t>Дератизация,дезинсекция</t>
  </si>
  <si>
    <t>Оплата за контейнер для мусора</t>
  </si>
  <si>
    <t>Вознаграждение председателю правления  (с НДФЛ 13%;р.к 30%)</t>
  </si>
  <si>
    <t>Содержание конструктивных элиментов</t>
  </si>
  <si>
    <t>Содержание инженерного оборудования</t>
  </si>
  <si>
    <t>Вознаграждение членам правления  (с НДФЛ 13%;р.к 30%)</t>
  </si>
  <si>
    <t>Тарифная сетка</t>
  </si>
  <si>
    <t>на услуги ремонта и содержания жилищного фонда</t>
  </si>
  <si>
    <t>Общая сумма сборов за 1м2 - 21,30 руб./м2</t>
  </si>
  <si>
    <t>в том числе</t>
  </si>
  <si>
    <t xml:space="preserve">Услуги управляющего </t>
  </si>
  <si>
    <t>НА ЖИЛИЩНЫЕ УСЛУГИ,УТВЕРЖДЕННЫЕ</t>
  </si>
  <si>
    <t>ТАРИФЫ</t>
  </si>
  <si>
    <t xml:space="preserve">ОБЩИМ СОБРАНИЕМ ЧЛЕНОВ ТСН </t>
  </si>
  <si>
    <t>ОТ 11 ИЮНЯ 2015г.</t>
  </si>
  <si>
    <t>Ремонт жилья</t>
  </si>
  <si>
    <t>Содержание и ТО лифта:</t>
  </si>
  <si>
    <t>Виды услуг</t>
  </si>
  <si>
    <t xml:space="preserve">Жилые </t>
  </si>
  <si>
    <t>Нежилые</t>
  </si>
  <si>
    <t>помещения</t>
  </si>
  <si>
    <t>Вывоз ТБО</t>
  </si>
  <si>
    <t>Доход от услуг предоставления доступа к конструктивным</t>
  </si>
  <si>
    <t>элементам здания для подключения кабельных сетей</t>
  </si>
  <si>
    <t>в</t>
  </si>
  <si>
    <t>месяц</t>
  </si>
  <si>
    <t>Интернет "Сибирские сети"</t>
  </si>
  <si>
    <t>Интернет "РЦТК"</t>
  </si>
  <si>
    <t>Е-Лайт-Телеком</t>
  </si>
  <si>
    <t>Ростелеком</t>
  </si>
  <si>
    <t>МТС</t>
  </si>
  <si>
    <t>Квадрига(Магелан-Телеком)</t>
  </si>
  <si>
    <t>Комстар-Регион</t>
  </si>
  <si>
    <t>Продюс.центр "Продвижение-Новокузнецк"</t>
  </si>
  <si>
    <t>Реклама "Сибирские сети"</t>
  </si>
  <si>
    <t xml:space="preserve">Тариф </t>
  </si>
  <si>
    <r>
      <t>Общая площадь дома</t>
    </r>
    <r>
      <rPr>
        <b/>
        <sz val="9"/>
        <rFont val="Arial"/>
        <family val="2"/>
      </rPr>
      <t xml:space="preserve"> 2425,9м2</t>
    </r>
    <r>
      <rPr>
        <sz val="9"/>
        <rFont val="Arial"/>
        <family val="2"/>
      </rPr>
      <t xml:space="preserve">                       Площадь жилых помещений  </t>
    </r>
    <r>
      <rPr>
        <b/>
        <sz val="9"/>
        <rFont val="Arial"/>
        <family val="2"/>
      </rPr>
      <t>2211,2м2</t>
    </r>
  </si>
  <si>
    <r>
      <t xml:space="preserve">                                     Ожидаемый доход</t>
    </r>
    <r>
      <rPr>
        <sz val="11"/>
        <rFont val="Arial"/>
        <family val="2"/>
      </rPr>
      <t xml:space="preserve"> (при 100% -собираемости платежей)</t>
    </r>
  </si>
  <si>
    <t>Содержание ТО лифта-оплата на прямую по агент.договору</t>
  </si>
  <si>
    <t>Доход от хозяйственной деятельности</t>
  </si>
  <si>
    <t xml:space="preserve"> (аренда конструктивных элементов,реклама)</t>
  </si>
  <si>
    <t xml:space="preserve">                                         Доход от хозяйственной деятельности направлен на текущий ремонт</t>
  </si>
  <si>
    <t xml:space="preserve">                 Приложение № 7 к протоколу № 4</t>
  </si>
  <si>
    <t>Приложение № 8 к протоколу № 4</t>
  </si>
  <si>
    <t xml:space="preserve">                   СМЕТА ДОХОДОВ И РАСХОДОВ на 2017 год</t>
  </si>
  <si>
    <t>Цифровые технологии</t>
  </si>
  <si>
    <t>Сибирский хлеб</t>
  </si>
  <si>
    <t>"Планета","МТТП","Финансовые инструменты"</t>
  </si>
  <si>
    <t xml:space="preserve">                                                  Доход от хозяйственной деятельности направлен на содержание и текущий ремонт</t>
  </si>
  <si>
    <t>Магелан-Телеком</t>
  </si>
  <si>
    <t>Вести-Ч</t>
  </si>
  <si>
    <t>ОДН горячая вода</t>
  </si>
  <si>
    <t>ОДН электроснабжение</t>
  </si>
  <si>
    <t>Содержание жилого помещения и текущий ремонт,в том числе:</t>
  </si>
  <si>
    <t xml:space="preserve">ОДН холодная вода   </t>
  </si>
  <si>
    <t>Норматив</t>
  </si>
  <si>
    <t>Вывоз  мусора</t>
  </si>
  <si>
    <t xml:space="preserve"> "Сибирские сети"</t>
  </si>
  <si>
    <t xml:space="preserve"> "РЦТК"</t>
  </si>
  <si>
    <t xml:space="preserve">Услуги начисления платежей ООО "Сибирская теплосбытовая компания" </t>
  </si>
  <si>
    <t xml:space="preserve">Услуги по работе с задолжен.и начислениям ООО "Кузнецкая ТЭЦ" </t>
  </si>
  <si>
    <t>Вознаграждение председателю правления(с НДФЛ 13%;р.к 30%)</t>
  </si>
  <si>
    <t>Ключи,сайт ГИС ЖКХ</t>
  </si>
  <si>
    <t>ОТ 01 января 2017г.</t>
  </si>
  <si>
    <t>Текущий ремонт жилья</t>
  </si>
  <si>
    <t>Содержание жилого помещения в том числе:</t>
  </si>
  <si>
    <t>Услуги по санитарному содержанию придомовой территории,мусоропровода,лестничных клеток с 13%;р.к30%</t>
  </si>
  <si>
    <t>в том числе:</t>
  </si>
  <si>
    <t>Содержание жилья и текущий ремонт</t>
  </si>
  <si>
    <t xml:space="preserve"> к протоколу № 1  от _____________2017г. </t>
  </si>
  <si>
    <t xml:space="preserve">Приложение № _____   </t>
  </si>
  <si>
    <t xml:space="preserve"> Площадь жилых помещений  2213,6 м2</t>
  </si>
  <si>
    <t xml:space="preserve">ОБЩИМ СОБРАНИЕМ ЧЛЕНОВ ТСН "КИРОВА 94" </t>
  </si>
  <si>
    <t>Члены правления ТСН</t>
  </si>
  <si>
    <t>содержание</t>
  </si>
  <si>
    <t>Рекламный центр "Продвижение-Новокузнецк"</t>
  </si>
  <si>
    <t>Рекламный МГ "Производство</t>
  </si>
  <si>
    <t>"Сибакадемия"</t>
  </si>
  <si>
    <t>"Теон"</t>
  </si>
  <si>
    <t>Сбербанк России</t>
  </si>
  <si>
    <t>ОДН водоотведение</t>
  </si>
  <si>
    <t xml:space="preserve"> к протоколу № 1  от _____________2018г.</t>
  </si>
  <si>
    <t>с 01 января 2018г.</t>
  </si>
  <si>
    <t xml:space="preserve"> Общая площадь дома жилый и нежилых помещений, обслуживаемая ТСН "Кирова-94" -  2719,5 м2          </t>
  </si>
  <si>
    <t xml:space="preserve">Приложение №____ </t>
  </si>
  <si>
    <t xml:space="preserve"> к протоколу № 1  от _____________2018г. </t>
  </si>
  <si>
    <t xml:space="preserve">                   СМЕТА ДОХОДОВ И РАСХОДОВ на 2018 год</t>
  </si>
  <si>
    <t xml:space="preserve">Общая площадь жилых и нежилых помещений (оплачиваемая) - 2426,2 м2 </t>
  </si>
  <si>
    <t xml:space="preserve"> Площадь, входящая в состав общего имущества 333,3 м2</t>
  </si>
  <si>
    <t>Оплата нежилыми помещениями (содержание с МОП и текущий ремонт)</t>
  </si>
  <si>
    <t>Содержание помещения с МОП</t>
  </si>
  <si>
    <t xml:space="preserve">Текущий ремонт </t>
  </si>
  <si>
    <t>Остаток на начало года - 47503,94 руб.</t>
  </si>
  <si>
    <t>Услуги по внесению информации на сайты ГИС ЖКХ, "Реформа ЖКХ"  (с НДФЛ 13%;р.к 30%)</t>
  </si>
  <si>
    <t>Информационное обслуживание по импорту платежных документов в ГИС ЖКХ</t>
  </si>
  <si>
    <t>Вывоз  КГО и строительного мусора</t>
  </si>
  <si>
    <t>Налог на прибыль</t>
  </si>
  <si>
    <t>Услуга промышленного альпиниста по мытью окон</t>
  </si>
  <si>
    <t>Недостающие расходы на сумму тарифа 2,78 руб. изыскать из остатка денежных средств на начало года и хозяйственной деятельности (провайдеры, реклама, аренда)</t>
  </si>
  <si>
    <t>Содержание жилья планируемое, в том числе:</t>
  </si>
  <si>
    <t>Итого расходы на содержание:</t>
  </si>
  <si>
    <t>Председатель правления</t>
  </si>
  <si>
    <t>Варакина Л.И.</t>
  </si>
  <si>
    <t>Девятиярова Е.В.</t>
  </si>
  <si>
    <t>Мелентьев С.Н.</t>
  </si>
  <si>
    <t>Члены ТСН:</t>
  </si>
  <si>
    <t>Текущий ремонт (планируемое поступление)</t>
  </si>
  <si>
    <t>Плановые работы по текущему ремонту (Недостающие расходы на сумму тарифа 1,07 руб. изыскать из хозяйственной деятельности)</t>
  </si>
  <si>
    <t>Итого расходы на содержание и ремонт: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</si>
</sst>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\-0.00"/>
    <numFmt numFmtId="189" formatCode="#,##0.00&quot;р.&quot;"/>
    <numFmt numFmtId="190" formatCode="#,##0.00_р_."/>
    <numFmt numFmtId="191" formatCode="[$-FC19]d\ mmmm\ yyyy\ &quot;г.&quot;"/>
    <numFmt numFmtId="192" formatCode="000000"/>
    <numFmt numFmtId="193" formatCode="#,##0.00&quot;р.&quot;;[Red]#,##0.00&quot;р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1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vertical="distributed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vertical="distributed"/>
    </xf>
    <xf numFmtId="0" fontId="2" fillId="0" borderId="13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189" fontId="1" fillId="0" borderId="10" xfId="0" applyNumberFormat="1" applyFont="1" applyBorder="1" applyAlignment="1">
      <alignment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189" fontId="2" fillId="0" borderId="19" xfId="0" applyNumberFormat="1" applyFont="1" applyBorder="1" applyAlignment="1">
      <alignment/>
    </xf>
    <xf numFmtId="189" fontId="1" fillId="0" borderId="17" xfId="0" applyNumberFormat="1" applyFont="1" applyBorder="1" applyAlignment="1">
      <alignment/>
    </xf>
    <xf numFmtId="0" fontId="16" fillId="0" borderId="0" xfId="0" applyFont="1" applyBorder="1" applyAlignment="1">
      <alignment/>
    </xf>
    <xf numFmtId="18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24" xfId="0" applyFont="1" applyBorder="1" applyAlignment="1">
      <alignment/>
    </xf>
    <xf numFmtId="189" fontId="2" fillId="0" borderId="25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1" xfId="0" applyFont="1" applyBorder="1" applyAlignment="1">
      <alignment vertical="distributed"/>
    </xf>
    <xf numFmtId="189" fontId="2" fillId="0" borderId="11" xfId="0" applyNumberFormat="1" applyFont="1" applyBorder="1" applyAlignment="1">
      <alignment/>
    </xf>
    <xf numFmtId="189" fontId="2" fillId="0" borderId="27" xfId="0" applyNumberFormat="1" applyFont="1" applyBorder="1" applyAlignment="1">
      <alignment/>
    </xf>
    <xf numFmtId="0" fontId="2" fillId="0" borderId="10" xfId="0" applyFont="1" applyBorder="1" applyAlignment="1">
      <alignment horizontal="left" vertical="distributed"/>
    </xf>
    <xf numFmtId="189" fontId="3" fillId="0" borderId="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17" fillId="0" borderId="0" xfId="0" applyFont="1" applyAlignment="1">
      <alignment/>
    </xf>
    <xf numFmtId="189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0" xfId="0" applyFont="1" applyBorder="1" applyAlignment="1">
      <alignment vertical="distributed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left" vertical="distributed"/>
    </xf>
    <xf numFmtId="0" fontId="1" fillId="0" borderId="17" xfId="0" applyFont="1" applyBorder="1" applyAlignment="1">
      <alignment horizontal="left" vertical="distributed"/>
    </xf>
    <xf numFmtId="189" fontId="1" fillId="0" borderId="10" xfId="0" applyNumberFormat="1" applyFont="1" applyBorder="1" applyAlignment="1">
      <alignment horizontal="right" vertical="distributed"/>
    </xf>
    <xf numFmtId="0" fontId="2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center" vertical="distributed"/>
    </xf>
    <xf numFmtId="193" fontId="1" fillId="0" borderId="0" xfId="0" applyNumberFormat="1" applyFont="1" applyBorder="1" applyAlignment="1">
      <alignment/>
    </xf>
    <xf numFmtId="189" fontId="2" fillId="0" borderId="17" xfId="0" applyNumberFormat="1" applyFont="1" applyBorder="1" applyAlignment="1">
      <alignment horizontal="right" vertical="distributed"/>
    </xf>
    <xf numFmtId="0" fontId="2" fillId="0" borderId="28" xfId="0" applyFont="1" applyBorder="1" applyAlignment="1">
      <alignment vertical="distributed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 vertical="distributed"/>
    </xf>
    <xf numFmtId="0" fontId="2" fillId="0" borderId="34" xfId="0" applyFont="1" applyBorder="1" applyAlignment="1">
      <alignment horizontal="center"/>
    </xf>
    <xf numFmtId="189" fontId="2" fillId="0" borderId="35" xfId="0" applyNumberFormat="1" applyFont="1" applyBorder="1" applyAlignment="1">
      <alignment/>
    </xf>
    <xf numFmtId="189" fontId="2" fillId="0" borderId="36" xfId="0" applyNumberFormat="1" applyFont="1" applyBorder="1" applyAlignment="1">
      <alignment horizontal="center"/>
    </xf>
    <xf numFmtId="189" fontId="1" fillId="0" borderId="37" xfId="0" applyNumberFormat="1" applyFont="1" applyBorder="1" applyAlignment="1">
      <alignment/>
    </xf>
    <xf numFmtId="189" fontId="1" fillId="0" borderId="38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left" vertical="distributed"/>
    </xf>
    <xf numFmtId="189" fontId="1" fillId="0" borderId="14" xfId="0" applyNumberFormat="1" applyFont="1" applyBorder="1" applyAlignment="1">
      <alignment vertical="distributed"/>
    </xf>
    <xf numFmtId="189" fontId="1" fillId="0" borderId="13" xfId="0" applyNumberFormat="1" applyFont="1" applyBorder="1" applyAlignment="1">
      <alignment vertical="distributed"/>
    </xf>
    <xf numFmtId="189" fontId="1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3" fillId="0" borderId="39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distributed"/>
    </xf>
    <xf numFmtId="4" fontId="0" fillId="0" borderId="17" xfId="0" applyNumberFormat="1" applyFont="1" applyBorder="1" applyAlignment="1">
      <alignment horizontal="right" vertical="distributed"/>
    </xf>
    <xf numFmtId="4" fontId="1" fillId="0" borderId="17" xfId="0" applyNumberFormat="1" applyFont="1" applyBorder="1" applyAlignment="1">
      <alignment horizontal="center" vertical="distributed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0" fillId="0" borderId="4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7" fillId="0" borderId="17" xfId="0" applyFont="1" applyBorder="1" applyAlignment="1">
      <alignment horizontal="center"/>
    </xf>
    <xf numFmtId="9" fontId="17" fillId="0" borderId="16" xfId="0" applyNumberFormat="1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4" fontId="20" fillId="0" borderId="40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9" fontId="17" fillId="0" borderId="17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vertical="distributed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19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distributed"/>
    </xf>
    <xf numFmtId="19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vertical="distributed"/>
    </xf>
    <xf numFmtId="4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194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4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distributed"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vertical="distributed"/>
    </xf>
    <xf numFmtId="193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3" fillId="0" borderId="42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/>
    </xf>
    <xf numFmtId="189" fontId="0" fillId="0" borderId="12" xfId="0" applyNumberFormat="1" applyFont="1" applyBorder="1" applyAlignment="1">
      <alignment horizontal="right" vertical="distributed"/>
    </xf>
    <xf numFmtId="189" fontId="0" fillId="0" borderId="0" xfId="0" applyNumberFormat="1" applyFont="1" applyBorder="1" applyAlignment="1">
      <alignment vertical="distributed"/>
    </xf>
    <xf numFmtId="4" fontId="0" fillId="0" borderId="10" xfId="0" applyNumberFormat="1" applyFont="1" applyBorder="1" applyAlignment="1">
      <alignment horizontal="right" vertical="distributed"/>
    </xf>
    <xf numFmtId="193" fontId="3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 vertical="distributed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" fontId="0" fillId="0" borderId="0" xfId="0" applyNumberFormat="1" applyFont="1" applyBorder="1" applyAlignment="1">
      <alignment/>
    </xf>
    <xf numFmtId="0" fontId="0" fillId="0" borderId="39" xfId="0" applyFont="1" applyBorder="1" applyAlignment="1">
      <alignment horizontal="left" vertical="distributed"/>
    </xf>
    <xf numFmtId="0" fontId="3" fillId="0" borderId="0" xfId="0" applyFont="1" applyBorder="1" applyAlignment="1">
      <alignment horizontal="center" vertical="distributed"/>
    </xf>
    <xf numFmtId="189" fontId="0" fillId="0" borderId="0" xfId="0" applyNumberFormat="1" applyFont="1" applyBorder="1" applyAlignment="1">
      <alignment horizontal="right" vertical="distributed"/>
    </xf>
    <xf numFmtId="4" fontId="0" fillId="0" borderId="0" xfId="0" applyNumberFormat="1" applyFont="1" applyBorder="1" applyAlignment="1">
      <alignment horizontal="right" vertical="distributed"/>
    </xf>
    <xf numFmtId="4" fontId="0" fillId="0" borderId="11" xfId="0" applyNumberFormat="1" applyFont="1" applyBorder="1" applyAlignment="1">
      <alignment horizontal="center" vertical="distributed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distributed"/>
    </xf>
    <xf numFmtId="4" fontId="17" fillId="0" borderId="0" xfId="0" applyNumberFormat="1" applyFont="1" applyAlignment="1">
      <alignment/>
    </xf>
    <xf numFmtId="4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distributed"/>
    </xf>
    <xf numFmtId="4" fontId="0" fillId="0" borderId="17" xfId="0" applyNumberFormat="1" applyFont="1" applyBorder="1" applyAlignment="1">
      <alignment horizontal="center" vertical="distributed"/>
    </xf>
    <xf numFmtId="0" fontId="0" fillId="0" borderId="17" xfId="0" applyFont="1" applyBorder="1" applyAlignment="1">
      <alignment vertical="distributed"/>
    </xf>
    <xf numFmtId="4" fontId="0" fillId="0" borderId="0" xfId="0" applyNumberFormat="1" applyFont="1" applyBorder="1" applyAlignment="1">
      <alignment horizontal="center" vertical="distributed"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right"/>
    </xf>
    <xf numFmtId="4" fontId="3" fillId="0" borderId="10" xfId="0" applyNumberFormat="1" applyFont="1" applyBorder="1" applyAlignment="1">
      <alignment horizontal="center" vertical="distributed"/>
    </xf>
    <xf numFmtId="0" fontId="17" fillId="0" borderId="0" xfId="0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40" xfId="0" applyFont="1" applyBorder="1" applyAlignment="1">
      <alignment horizontal="left" wrapText="1"/>
    </xf>
    <xf numFmtId="0" fontId="0" fillId="0" borderId="40" xfId="0" applyFont="1" applyBorder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/>
    </xf>
    <xf numFmtId="4" fontId="2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99" fontId="3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9">
      <selection activeCell="D100" sqref="D100"/>
    </sheetView>
  </sheetViews>
  <sheetFormatPr defaultColWidth="9.140625" defaultRowHeight="12.75"/>
  <cols>
    <col min="1" max="1" width="5.8515625" style="0" customWidth="1"/>
    <col min="2" max="2" width="49.421875" style="0" customWidth="1"/>
    <col min="3" max="3" width="12.8515625" style="0" customWidth="1"/>
    <col min="4" max="4" width="12.57421875" style="0" customWidth="1"/>
    <col min="5" max="5" width="0.13671875" style="0" hidden="1" customWidth="1"/>
    <col min="6" max="6" width="11.7109375" style="0" bestFit="1" customWidth="1"/>
    <col min="7" max="7" width="11.57421875" style="0" customWidth="1"/>
    <col min="8" max="8" width="11.7109375" style="0" customWidth="1"/>
    <col min="9" max="9" width="12.140625" style="0" customWidth="1"/>
    <col min="10" max="10" width="10.421875" style="0" customWidth="1"/>
    <col min="11" max="11" width="11.57421875" style="0" customWidth="1"/>
  </cols>
  <sheetData>
    <row r="1" spans="2:8" s="5" customFormat="1" ht="12.75">
      <c r="B1" s="49"/>
      <c r="C1" s="82" t="s">
        <v>134</v>
      </c>
      <c r="D1" s="33"/>
      <c r="E1" s="21"/>
      <c r="F1" s="21"/>
      <c r="G1" s="21"/>
      <c r="H1" s="21"/>
    </row>
    <row r="2" spans="2:8" s="5" customFormat="1" ht="12.75">
      <c r="B2" s="49"/>
      <c r="C2" s="82" t="s">
        <v>133</v>
      </c>
      <c r="D2" s="21"/>
      <c r="E2" s="21"/>
      <c r="F2" s="21"/>
      <c r="G2" s="21"/>
      <c r="H2" s="21"/>
    </row>
    <row r="3" spans="2:3" s="5" customFormat="1" ht="12.75">
      <c r="B3" s="55" t="s">
        <v>89</v>
      </c>
      <c r="C3" s="106" t="s">
        <v>135</v>
      </c>
    </row>
    <row r="4" s="5" customFormat="1" ht="11.25" customHeight="1"/>
    <row r="5" spans="1:3" s="5" customFormat="1" ht="17.25" customHeight="1">
      <c r="A5" s="1"/>
      <c r="B5" s="2" t="s">
        <v>44</v>
      </c>
      <c r="C5" s="3" t="s">
        <v>0</v>
      </c>
    </row>
    <row r="6" spans="1:3" s="5" customFormat="1" ht="11.25">
      <c r="A6" s="1" t="s">
        <v>1</v>
      </c>
      <c r="B6" s="1" t="s">
        <v>2</v>
      </c>
      <c r="C6" s="3"/>
    </row>
    <row r="7" spans="1:3" s="5" customFormat="1" ht="11.25">
      <c r="A7" s="1" t="s">
        <v>3</v>
      </c>
      <c r="B7" s="1" t="s">
        <v>50</v>
      </c>
      <c r="C7" s="3"/>
    </row>
    <row r="8" spans="1:3" s="5" customFormat="1" ht="11.25">
      <c r="A8" s="4"/>
      <c r="B8" s="2" t="s">
        <v>4</v>
      </c>
      <c r="C8" s="6">
        <v>18179.7</v>
      </c>
    </row>
    <row r="9" spans="1:3" s="5" customFormat="1" ht="11.25">
      <c r="A9" s="1" t="s">
        <v>5</v>
      </c>
      <c r="B9" s="1" t="s">
        <v>11</v>
      </c>
      <c r="C9" s="3">
        <v>8</v>
      </c>
    </row>
    <row r="10" spans="1:3" s="5" customFormat="1" ht="11.25">
      <c r="A10" s="1" t="s">
        <v>6</v>
      </c>
      <c r="B10" s="1" t="s">
        <v>7</v>
      </c>
      <c r="C10" s="3">
        <v>8</v>
      </c>
    </row>
    <row r="11" spans="1:3" s="5" customFormat="1" ht="11.25">
      <c r="A11" s="1" t="s">
        <v>8</v>
      </c>
      <c r="B11" s="1" t="s">
        <v>9</v>
      </c>
      <c r="C11" s="3">
        <v>302</v>
      </c>
    </row>
    <row r="12" spans="1:3" s="5" customFormat="1" ht="11.25">
      <c r="A12" s="1" t="s">
        <v>10</v>
      </c>
      <c r="B12" s="1" t="s">
        <v>51</v>
      </c>
      <c r="C12" s="3">
        <v>2</v>
      </c>
    </row>
    <row r="13" s="5" customFormat="1" ht="10.5" customHeight="1"/>
    <row r="14" spans="1:2" s="5" customFormat="1" ht="11.25">
      <c r="A14" s="7"/>
      <c r="B14" s="8" t="s">
        <v>12</v>
      </c>
    </row>
    <row r="15" spans="1:5" s="5" customFormat="1" ht="16.5" customHeight="1">
      <c r="A15" s="9"/>
      <c r="B15" s="9"/>
      <c r="C15" s="39" t="s">
        <v>90</v>
      </c>
      <c r="D15" s="40"/>
      <c r="E15" s="33"/>
    </row>
    <row r="16" spans="1:5" s="5" customFormat="1" ht="9" customHeight="1">
      <c r="A16" s="10" t="s">
        <v>13</v>
      </c>
      <c r="B16" s="23" t="s">
        <v>14</v>
      </c>
      <c r="C16" s="30" t="s">
        <v>15</v>
      </c>
      <c r="D16" s="30" t="s">
        <v>16</v>
      </c>
      <c r="E16" s="33"/>
    </row>
    <row r="17" spans="1:5" s="5" customFormat="1" ht="1.5" customHeight="1" hidden="1">
      <c r="A17" s="3"/>
      <c r="B17" s="11"/>
      <c r="C17" s="41"/>
      <c r="D17" s="40"/>
      <c r="E17" s="33"/>
    </row>
    <row r="18" spans="1:5" s="5" customFormat="1" ht="11.25" hidden="1">
      <c r="A18" s="3"/>
      <c r="B18" s="12"/>
      <c r="C18" s="13"/>
      <c r="D18" s="14"/>
      <c r="E18" s="7"/>
    </row>
    <row r="19" spans="1:5" s="5" customFormat="1" ht="11.25">
      <c r="A19" s="27" t="s">
        <v>1</v>
      </c>
      <c r="B19" s="15" t="s">
        <v>12</v>
      </c>
      <c r="C19" s="35"/>
      <c r="D19" s="16"/>
      <c r="E19" s="1"/>
    </row>
    <row r="20" spans="1:6" s="5" customFormat="1" ht="11.25">
      <c r="A20" s="27" t="s">
        <v>17</v>
      </c>
      <c r="B20" s="27" t="s">
        <v>70</v>
      </c>
      <c r="C20" s="66">
        <f>C89</f>
        <v>4143156.0300000003</v>
      </c>
      <c r="D20" s="66">
        <f>D89</f>
        <v>345263.0025</v>
      </c>
      <c r="E20" s="1"/>
      <c r="F20" s="59"/>
    </row>
    <row r="21" spans="1:5" s="5" customFormat="1" ht="24.75" customHeight="1">
      <c r="A21" s="27" t="s">
        <v>18</v>
      </c>
      <c r="B21" s="26" t="s">
        <v>71</v>
      </c>
      <c r="C21" s="66">
        <v>6721840</v>
      </c>
      <c r="D21" s="66">
        <f aca="true" t="shared" si="0" ref="D21:D26">C21/12</f>
        <v>560153.3333333334</v>
      </c>
      <c r="E21" s="1"/>
    </row>
    <row r="22" spans="1:5" s="5" customFormat="1" ht="22.5">
      <c r="A22" s="27" t="s">
        <v>19</v>
      </c>
      <c r="B22" s="26" t="s">
        <v>132</v>
      </c>
      <c r="C22" s="66">
        <f>C23+C24+C25+C26</f>
        <v>329290</v>
      </c>
      <c r="D22" s="66">
        <f t="shared" si="0"/>
        <v>27440.833333333332</v>
      </c>
      <c r="E22" s="1"/>
    </row>
    <row r="23" spans="1:5" s="5" customFormat="1" ht="11.25" customHeight="1">
      <c r="A23" s="24" t="s">
        <v>36</v>
      </c>
      <c r="B23" s="1" t="s">
        <v>38</v>
      </c>
      <c r="C23" s="60">
        <v>40000</v>
      </c>
      <c r="D23" s="60">
        <f t="shared" si="0"/>
        <v>3333.3333333333335</v>
      </c>
      <c r="E23" s="1"/>
    </row>
    <row r="24" spans="1:7" s="5" customFormat="1" ht="22.5">
      <c r="A24" s="67" t="s">
        <v>37</v>
      </c>
      <c r="B24" s="25" t="s">
        <v>101</v>
      </c>
      <c r="C24" s="60">
        <v>282000</v>
      </c>
      <c r="D24" s="60">
        <f t="shared" si="0"/>
        <v>23500</v>
      </c>
      <c r="E24" s="1"/>
      <c r="G24" s="59"/>
    </row>
    <row r="25" spans="1:5" s="5" customFormat="1" ht="11.25">
      <c r="A25" s="67" t="s">
        <v>39</v>
      </c>
      <c r="B25" s="18" t="s">
        <v>42</v>
      </c>
      <c r="C25" s="60">
        <v>6090</v>
      </c>
      <c r="D25" s="60">
        <f t="shared" si="0"/>
        <v>507.5</v>
      </c>
      <c r="E25" s="1"/>
    </row>
    <row r="26" spans="1:5" s="5" customFormat="1" ht="16.5" customHeight="1">
      <c r="A26" s="67" t="s">
        <v>41</v>
      </c>
      <c r="B26" s="18" t="s">
        <v>43</v>
      </c>
      <c r="C26" s="60">
        <v>1200</v>
      </c>
      <c r="D26" s="60">
        <f t="shared" si="0"/>
        <v>100</v>
      </c>
      <c r="E26" s="1"/>
    </row>
    <row r="27" spans="1:5" s="5" customFormat="1" ht="22.5" customHeight="1">
      <c r="A27" s="73" t="s">
        <v>45</v>
      </c>
      <c r="B27" s="19" t="s">
        <v>142</v>
      </c>
      <c r="C27" s="66">
        <f>C28+C29</f>
        <v>102471</v>
      </c>
      <c r="D27" s="66">
        <f>D28+D29</f>
        <v>8539.25</v>
      </c>
      <c r="E27" s="1"/>
    </row>
    <row r="28" spans="1:8" s="5" customFormat="1" ht="11.25">
      <c r="A28" s="67" t="s">
        <v>46</v>
      </c>
      <c r="B28" s="18" t="s">
        <v>98</v>
      </c>
      <c r="C28" s="60">
        <v>56894</v>
      </c>
      <c r="D28" s="60">
        <f>C28/12</f>
        <v>4741.166666666667</v>
      </c>
      <c r="E28" s="1"/>
      <c r="H28" s="59"/>
    </row>
    <row r="29" spans="1:5" s="5" customFormat="1" ht="22.5">
      <c r="A29" s="68" t="s">
        <v>47</v>
      </c>
      <c r="B29" s="48" t="s">
        <v>99</v>
      </c>
      <c r="C29" s="61">
        <v>45577</v>
      </c>
      <c r="D29" s="61">
        <f>C29/12</f>
        <v>3798.0833333333335</v>
      </c>
      <c r="E29" s="36"/>
    </row>
    <row r="30" spans="1:7" s="5" customFormat="1" ht="15" customHeight="1" thickBot="1">
      <c r="A30" s="73" t="s">
        <v>49</v>
      </c>
      <c r="B30" s="76" t="s">
        <v>64</v>
      </c>
      <c r="C30" s="77">
        <f>D30*12</f>
        <v>72480</v>
      </c>
      <c r="D30" s="77">
        <v>6040</v>
      </c>
      <c r="E30" s="74"/>
      <c r="G30" s="71"/>
    </row>
    <row r="31" spans="1:7" s="5" customFormat="1" ht="17.25" customHeight="1" thickBot="1">
      <c r="A31" s="4"/>
      <c r="B31" s="69" t="s">
        <v>20</v>
      </c>
      <c r="C31" s="70">
        <f>C20+C21+C22+C27+C30</f>
        <v>11369237.030000001</v>
      </c>
      <c r="D31" s="78">
        <f>D20+D21+D22+D27+D30</f>
        <v>947436.4191666668</v>
      </c>
      <c r="E31" s="75"/>
      <c r="G31" s="72"/>
    </row>
    <row r="32" spans="1:5" s="5" customFormat="1" ht="23.25" customHeight="1">
      <c r="A32" s="4"/>
      <c r="B32" s="22"/>
      <c r="C32" s="4"/>
      <c r="D32" s="4"/>
      <c r="E32" s="4"/>
    </row>
    <row r="33" spans="1:5" s="5" customFormat="1" ht="11.25">
      <c r="A33" s="56" t="s">
        <v>102</v>
      </c>
      <c r="B33" s="22"/>
      <c r="C33" s="4"/>
      <c r="D33" s="4"/>
      <c r="E33" s="4"/>
    </row>
    <row r="34" spans="1:7" s="5" customFormat="1" ht="11.25">
      <c r="A34" s="4"/>
      <c r="B34" s="22"/>
      <c r="C34" s="4"/>
      <c r="D34" s="4"/>
      <c r="E34" s="4"/>
      <c r="F34" s="4"/>
      <c r="G34" s="4"/>
    </row>
    <row r="35" s="5" customFormat="1" ht="11.25"/>
    <row r="36" s="5" customFormat="1" ht="11.25">
      <c r="B36" s="8" t="s">
        <v>21</v>
      </c>
    </row>
    <row r="37" spans="1:5" s="5" customFormat="1" ht="12.75" customHeight="1">
      <c r="A37" s="30"/>
      <c r="B37" s="30"/>
      <c r="C37" s="31" t="s">
        <v>91</v>
      </c>
      <c r="D37" s="32"/>
      <c r="E37" s="33"/>
    </row>
    <row r="38" spans="1:5" s="5" customFormat="1" ht="1.5" customHeight="1">
      <c r="A38" s="34" t="s">
        <v>13</v>
      </c>
      <c r="B38" s="34" t="s">
        <v>22</v>
      </c>
      <c r="C38" s="30" t="s">
        <v>15</v>
      </c>
      <c r="D38" s="30" t="s">
        <v>16</v>
      </c>
      <c r="E38" s="33"/>
    </row>
    <row r="39" spans="1:5" s="5" customFormat="1" ht="11.25">
      <c r="A39" s="27" t="s">
        <v>3</v>
      </c>
      <c r="B39" s="2" t="s">
        <v>21</v>
      </c>
      <c r="C39" s="1"/>
      <c r="D39" s="1"/>
      <c r="E39" s="1"/>
    </row>
    <row r="40" spans="1:8" s="5" customFormat="1" ht="22.5">
      <c r="A40" s="27" t="s">
        <v>23</v>
      </c>
      <c r="B40" s="19" t="s">
        <v>24</v>
      </c>
      <c r="C40" s="66">
        <f>C41+C46+C47+C48+C49+C50+C51</f>
        <v>2858739.5300000003</v>
      </c>
      <c r="D40" s="66">
        <f>C40/12</f>
        <v>238228.2941666667</v>
      </c>
      <c r="E40" s="1"/>
      <c r="H40" s="4"/>
    </row>
    <row r="41" spans="1:5" s="5" customFormat="1" ht="22.5">
      <c r="A41" s="27" t="s">
        <v>25</v>
      </c>
      <c r="B41" s="26" t="s">
        <v>104</v>
      </c>
      <c r="C41" s="66">
        <f>C42+C43+C44+C45</f>
        <v>2548780.08</v>
      </c>
      <c r="D41" s="66">
        <f>C41/12</f>
        <v>212398.34</v>
      </c>
      <c r="E41" s="1"/>
    </row>
    <row r="42" spans="1:5" s="5" customFormat="1" ht="10.5" customHeight="1">
      <c r="A42" s="1"/>
      <c r="B42" s="45" t="s">
        <v>80</v>
      </c>
      <c r="C42" s="60">
        <v>1851240</v>
      </c>
      <c r="D42" s="60">
        <f aca="true" t="shared" si="1" ref="D42:D50">(C42/12)</f>
        <v>154270</v>
      </c>
      <c r="E42" s="1"/>
    </row>
    <row r="43" spans="1:9" s="5" customFormat="1" ht="11.25">
      <c r="A43" s="1"/>
      <c r="B43" s="46" t="s">
        <v>92</v>
      </c>
      <c r="C43" s="60">
        <f>C42*34.2/100</f>
        <v>633124.0800000001</v>
      </c>
      <c r="D43" s="60">
        <f t="shared" si="1"/>
        <v>52760.340000000004</v>
      </c>
      <c r="E43" s="1"/>
      <c r="I43" s="4"/>
    </row>
    <row r="44" spans="1:5" s="5" customFormat="1" ht="21" customHeight="1">
      <c r="A44" s="20"/>
      <c r="B44" s="44" t="s">
        <v>48</v>
      </c>
      <c r="C44" s="60">
        <v>48000</v>
      </c>
      <c r="D44" s="60">
        <f t="shared" si="1"/>
        <v>4000</v>
      </c>
      <c r="E44" s="1"/>
    </row>
    <row r="45" spans="1:5" s="5" customFormat="1" ht="11.25">
      <c r="A45" s="20"/>
      <c r="B45" s="45" t="s">
        <v>27</v>
      </c>
      <c r="C45" s="60">
        <v>16416</v>
      </c>
      <c r="D45" s="60">
        <f t="shared" si="1"/>
        <v>1368</v>
      </c>
      <c r="E45" s="1"/>
    </row>
    <row r="46" spans="1:5" s="5" customFormat="1" ht="14.25" customHeight="1">
      <c r="A46" s="27" t="s">
        <v>26</v>
      </c>
      <c r="B46" s="27" t="s">
        <v>93</v>
      </c>
      <c r="C46" s="66">
        <v>36000</v>
      </c>
      <c r="D46" s="66">
        <f t="shared" si="1"/>
        <v>3000</v>
      </c>
      <c r="E46" s="1"/>
    </row>
    <row r="47" spans="1:5" s="5" customFormat="1" ht="15.75" customHeight="1">
      <c r="A47" s="27" t="s">
        <v>28</v>
      </c>
      <c r="B47" s="27" t="s">
        <v>30</v>
      </c>
      <c r="C47" s="66">
        <v>14000</v>
      </c>
      <c r="D47" s="66">
        <f t="shared" si="1"/>
        <v>1166.6666666666667</v>
      </c>
      <c r="E47" s="1"/>
    </row>
    <row r="48" spans="1:5" s="5" customFormat="1" ht="11.25">
      <c r="A48" s="27" t="s">
        <v>29</v>
      </c>
      <c r="B48" s="27" t="s">
        <v>32</v>
      </c>
      <c r="C48" s="66">
        <v>120000</v>
      </c>
      <c r="D48" s="66">
        <f t="shared" si="1"/>
        <v>10000</v>
      </c>
      <c r="E48" s="1"/>
    </row>
    <row r="49" spans="1:5" s="5" customFormat="1" ht="11.25">
      <c r="A49" s="27" t="s">
        <v>31</v>
      </c>
      <c r="B49" s="27" t="s">
        <v>94</v>
      </c>
      <c r="C49" s="66">
        <v>3500</v>
      </c>
      <c r="D49" s="66">
        <f t="shared" si="1"/>
        <v>291.6666666666667</v>
      </c>
      <c r="E49" s="1"/>
    </row>
    <row r="50" spans="1:5" s="5" customFormat="1" ht="11.25" customHeight="1">
      <c r="A50" s="27" t="s">
        <v>72</v>
      </c>
      <c r="B50" s="79" t="s">
        <v>95</v>
      </c>
      <c r="C50" s="66">
        <v>1800</v>
      </c>
      <c r="D50" s="66">
        <f t="shared" si="1"/>
        <v>150</v>
      </c>
      <c r="E50" s="1"/>
    </row>
    <row r="51" spans="1:5" s="5" customFormat="1" ht="11.25">
      <c r="A51" s="27" t="s">
        <v>127</v>
      </c>
      <c r="B51" s="27" t="s">
        <v>88</v>
      </c>
      <c r="C51" s="66">
        <f>C52+C53+C54+C55+C56+C57+C58+C59+C61+C60</f>
        <v>134659.45</v>
      </c>
      <c r="D51" s="66">
        <f>(C51/12)</f>
        <v>11221.620833333334</v>
      </c>
      <c r="E51" s="1"/>
    </row>
    <row r="52" spans="1:5" s="5" customFormat="1" ht="11.25">
      <c r="A52" s="1"/>
      <c r="B52" s="43" t="s">
        <v>76</v>
      </c>
      <c r="C52" s="60">
        <v>28000</v>
      </c>
      <c r="D52" s="60">
        <f aca="true" t="shared" si="2" ref="D52:D61">C52/12</f>
        <v>2333.3333333333335</v>
      </c>
      <c r="E52" s="1"/>
    </row>
    <row r="53" spans="1:5" s="5" customFormat="1" ht="12" customHeight="1">
      <c r="A53" s="1"/>
      <c r="B53" s="43" t="s">
        <v>33</v>
      </c>
      <c r="C53" s="60">
        <v>7000</v>
      </c>
      <c r="D53" s="60">
        <f t="shared" si="2"/>
        <v>583.3333333333334</v>
      </c>
      <c r="E53" s="1"/>
    </row>
    <row r="54" spans="1:5" s="5" customFormat="1" ht="11.25">
      <c r="A54" s="1"/>
      <c r="B54" s="43" t="s">
        <v>73</v>
      </c>
      <c r="C54" s="60">
        <v>1893.16</v>
      </c>
      <c r="D54" s="60">
        <f t="shared" si="2"/>
        <v>157.76333333333335</v>
      </c>
      <c r="E54" s="1"/>
    </row>
    <row r="55" spans="1:5" s="5" customFormat="1" ht="11.25">
      <c r="A55" s="1"/>
      <c r="B55" s="43" t="s">
        <v>74</v>
      </c>
      <c r="C55" s="60">
        <v>3000</v>
      </c>
      <c r="D55" s="60">
        <f t="shared" si="2"/>
        <v>250</v>
      </c>
      <c r="E55" s="1"/>
    </row>
    <row r="56" spans="1:5" s="5" customFormat="1" ht="11.25">
      <c r="A56" s="1"/>
      <c r="B56" s="46" t="s">
        <v>97</v>
      </c>
      <c r="C56" s="60">
        <v>31182</v>
      </c>
      <c r="D56" s="60">
        <f t="shared" si="2"/>
        <v>2598.5</v>
      </c>
      <c r="E56" s="1"/>
    </row>
    <row r="57" spans="1:5" s="5" customFormat="1" ht="11.25">
      <c r="A57" s="1"/>
      <c r="B57" s="43" t="s">
        <v>77</v>
      </c>
      <c r="C57" s="60">
        <v>30000</v>
      </c>
      <c r="D57" s="60">
        <f t="shared" si="2"/>
        <v>2500</v>
      </c>
      <c r="E57" s="1"/>
    </row>
    <row r="58" spans="1:5" s="5" customFormat="1" ht="11.25">
      <c r="A58" s="1"/>
      <c r="B58" s="43" t="s">
        <v>75</v>
      </c>
      <c r="C58" s="60">
        <v>14700</v>
      </c>
      <c r="D58" s="60">
        <f t="shared" si="2"/>
        <v>1225</v>
      </c>
      <c r="E58" s="1"/>
    </row>
    <row r="59" spans="1:5" s="5" customFormat="1" ht="11.25" customHeight="1">
      <c r="A59" s="20"/>
      <c r="B59" s="43" t="s">
        <v>78</v>
      </c>
      <c r="C59" s="60">
        <f>(C23+C26)*15/100</f>
        <v>6180</v>
      </c>
      <c r="D59" s="60">
        <f t="shared" si="2"/>
        <v>515</v>
      </c>
      <c r="E59" s="1"/>
    </row>
    <row r="60" spans="1:5" s="5" customFormat="1" ht="12" customHeight="1">
      <c r="A60" s="20"/>
      <c r="B60" s="46" t="s">
        <v>131</v>
      </c>
      <c r="C60" s="60">
        <f>1481.82+3861.32+1361.15</f>
        <v>6704.290000000001</v>
      </c>
      <c r="D60" s="60">
        <f t="shared" si="2"/>
        <v>558.6908333333334</v>
      </c>
      <c r="E60" s="1"/>
    </row>
    <row r="61" spans="1:5" s="5" customFormat="1" ht="11.25">
      <c r="A61" s="20"/>
      <c r="B61" s="43" t="s">
        <v>107</v>
      </c>
      <c r="C61" s="60">
        <v>6000</v>
      </c>
      <c r="D61" s="60">
        <f t="shared" si="2"/>
        <v>500</v>
      </c>
      <c r="E61" s="36"/>
    </row>
    <row r="62" spans="1:7" s="5" customFormat="1" ht="11.25">
      <c r="A62" s="50"/>
      <c r="B62" s="93"/>
      <c r="C62" s="62"/>
      <c r="D62" s="62"/>
      <c r="E62" s="4"/>
      <c r="F62" s="94"/>
      <c r="G62" s="4"/>
    </row>
    <row r="63" spans="1:7" s="5" customFormat="1" ht="11.25" hidden="1">
      <c r="A63" s="4"/>
      <c r="B63" s="87"/>
      <c r="C63" s="62"/>
      <c r="D63" s="62"/>
      <c r="E63" s="4"/>
      <c r="F63" s="95"/>
      <c r="G63" s="4"/>
    </row>
    <row r="64" spans="1:9" s="5" customFormat="1" ht="52.5" customHeight="1">
      <c r="A64" s="4"/>
      <c r="B64" s="87"/>
      <c r="C64" s="62"/>
      <c r="D64" s="62"/>
      <c r="E64" s="4"/>
      <c r="F64" s="95"/>
      <c r="G64" s="4"/>
      <c r="I64" s="71"/>
    </row>
    <row r="65" spans="1:7" s="5" customFormat="1" ht="22.5" customHeight="1" thickBot="1">
      <c r="A65" s="4"/>
      <c r="B65" s="87"/>
      <c r="C65" s="62"/>
      <c r="D65" s="62"/>
      <c r="E65" s="4"/>
      <c r="F65" s="95"/>
      <c r="G65" s="4"/>
    </row>
    <row r="66" spans="1:7" s="5" customFormat="1" ht="11.25">
      <c r="A66" s="57"/>
      <c r="B66" s="97"/>
      <c r="C66" s="98" t="s">
        <v>91</v>
      </c>
      <c r="D66" s="101"/>
      <c r="E66" s="103"/>
      <c r="F66" s="95"/>
      <c r="G66" s="4"/>
    </row>
    <row r="67" spans="1:7" s="5" customFormat="1" ht="21.75" customHeight="1" thickBot="1">
      <c r="A67" s="85" t="s">
        <v>96</v>
      </c>
      <c r="B67" s="99" t="s">
        <v>22</v>
      </c>
      <c r="C67" s="100" t="s">
        <v>15</v>
      </c>
      <c r="D67" s="102" t="s">
        <v>16</v>
      </c>
      <c r="E67" s="104"/>
      <c r="F67" s="95"/>
      <c r="G67" s="4"/>
    </row>
    <row r="68" spans="1:7" s="5" customFormat="1" ht="23.25" customHeight="1">
      <c r="A68" s="89" t="s">
        <v>34</v>
      </c>
      <c r="B68" s="90" t="s">
        <v>40</v>
      </c>
      <c r="C68" s="96"/>
      <c r="D68" s="96"/>
      <c r="E68" s="108"/>
      <c r="F68" s="110"/>
      <c r="G68" s="4"/>
    </row>
    <row r="69" spans="1:7" s="5" customFormat="1" ht="11.25">
      <c r="A69" s="88" t="s">
        <v>35</v>
      </c>
      <c r="B69" s="91" t="s">
        <v>56</v>
      </c>
      <c r="C69" s="92">
        <v>409523.76</v>
      </c>
      <c r="D69" s="92">
        <f>C69/12</f>
        <v>34126.98</v>
      </c>
      <c r="E69" s="109"/>
      <c r="F69" s="110"/>
      <c r="G69" s="4"/>
    </row>
    <row r="70" spans="1:7" s="5" customFormat="1" ht="22.5">
      <c r="A70" s="88" t="s">
        <v>52</v>
      </c>
      <c r="B70" s="91" t="s">
        <v>66</v>
      </c>
      <c r="C70" s="92">
        <v>8052</v>
      </c>
      <c r="D70" s="92">
        <f>C70/12</f>
        <v>671</v>
      </c>
      <c r="E70" s="109"/>
      <c r="F70" s="110"/>
      <c r="G70" s="4"/>
    </row>
    <row r="71" spans="1:7" s="5" customFormat="1" ht="11.25">
      <c r="A71" s="42" t="s">
        <v>53</v>
      </c>
      <c r="B71" s="91" t="s">
        <v>128</v>
      </c>
      <c r="C71" s="60">
        <f>D71*12</f>
        <v>118669.44</v>
      </c>
      <c r="D71" s="60">
        <v>9889.12</v>
      </c>
      <c r="E71" s="47"/>
      <c r="F71" s="95"/>
      <c r="G71" s="4"/>
    </row>
    <row r="72" spans="1:7" s="5" customFormat="1" ht="11.25">
      <c r="A72" s="24" t="s">
        <v>55</v>
      </c>
      <c r="B72" s="91" t="s">
        <v>58</v>
      </c>
      <c r="C72" s="60">
        <f>D72*12</f>
        <v>226500</v>
      </c>
      <c r="D72" s="60">
        <v>18875</v>
      </c>
      <c r="E72" s="47"/>
      <c r="F72" s="95"/>
      <c r="G72" s="4"/>
    </row>
    <row r="73" spans="1:7" s="5" customFormat="1" ht="22.5">
      <c r="A73" s="24" t="s">
        <v>57</v>
      </c>
      <c r="B73" s="91" t="s">
        <v>54</v>
      </c>
      <c r="C73" s="60">
        <f>D73*12</f>
        <v>14772.36</v>
      </c>
      <c r="D73" s="60">
        <v>1231.03</v>
      </c>
      <c r="E73" s="47"/>
      <c r="F73" s="95"/>
      <c r="G73" s="62"/>
    </row>
    <row r="74" spans="1:7" s="5" customFormat="1" ht="11.25">
      <c r="A74" s="24" t="s">
        <v>59</v>
      </c>
      <c r="B74" s="91" t="s">
        <v>63</v>
      </c>
      <c r="C74" s="60">
        <f>D74*12</f>
        <v>171230.40000000002</v>
      </c>
      <c r="D74" s="60">
        <v>14269.2</v>
      </c>
      <c r="E74" s="47"/>
      <c r="F74" s="95"/>
      <c r="G74" s="4"/>
    </row>
    <row r="75" spans="1:7" s="5" customFormat="1" ht="11.25">
      <c r="A75" s="24" t="s">
        <v>61</v>
      </c>
      <c r="B75" s="91" t="s">
        <v>60</v>
      </c>
      <c r="C75" s="60">
        <v>11546</v>
      </c>
      <c r="D75" s="60">
        <f>(C75/12)</f>
        <v>962.1666666666666</v>
      </c>
      <c r="E75" s="47"/>
      <c r="F75" s="4"/>
      <c r="G75" s="4"/>
    </row>
    <row r="76" spans="1:7" s="5" customFormat="1" ht="22.5">
      <c r="A76" s="24" t="s">
        <v>109</v>
      </c>
      <c r="B76" s="91" t="s">
        <v>105</v>
      </c>
      <c r="C76" s="60">
        <f>1000+2500</f>
        <v>3500</v>
      </c>
      <c r="D76" s="60">
        <f>(C76/12)</f>
        <v>291.6666666666667</v>
      </c>
      <c r="E76" s="47"/>
      <c r="F76" s="95"/>
      <c r="G76" s="4"/>
    </row>
    <row r="77" spans="1:7" s="5" customFormat="1" ht="22.5">
      <c r="A77" s="24" t="s">
        <v>117</v>
      </c>
      <c r="B77" s="91" t="s">
        <v>106</v>
      </c>
      <c r="C77" s="60">
        <f>2000+560</f>
        <v>2560</v>
      </c>
      <c r="D77" s="60">
        <f>C77/12</f>
        <v>213.33333333333334</v>
      </c>
      <c r="E77" s="47"/>
      <c r="F77" s="4"/>
      <c r="G77" s="4"/>
    </row>
    <row r="78" spans="1:5" s="5" customFormat="1" ht="22.5">
      <c r="A78" s="24" t="s">
        <v>118</v>
      </c>
      <c r="B78" s="91" t="s">
        <v>112</v>
      </c>
      <c r="C78" s="60">
        <f>8925.52+4707.02</f>
        <v>13632.54</v>
      </c>
      <c r="D78" s="60">
        <f>(C78/12)</f>
        <v>1136.045</v>
      </c>
      <c r="E78" s="1"/>
    </row>
    <row r="79" spans="1:8" s="5" customFormat="1" ht="22.5">
      <c r="A79" s="24" t="s">
        <v>119</v>
      </c>
      <c r="B79" s="91" t="s">
        <v>108</v>
      </c>
      <c r="C79" s="60">
        <f>16000+16180</f>
        <v>32180</v>
      </c>
      <c r="D79" s="60">
        <f>C79/12</f>
        <v>2681.6666666666665</v>
      </c>
      <c r="E79" s="1"/>
      <c r="H79" s="59"/>
    </row>
    <row r="80" spans="1:5" s="5" customFormat="1" ht="11.25">
      <c r="A80" s="24" t="s">
        <v>120</v>
      </c>
      <c r="B80" s="91" t="s">
        <v>110</v>
      </c>
      <c r="C80" s="60">
        <v>40000</v>
      </c>
      <c r="D80" s="60">
        <f>C80/12</f>
        <v>3333.3333333333335</v>
      </c>
      <c r="E80" s="1"/>
    </row>
    <row r="81" spans="1:5" s="5" customFormat="1" ht="11.25">
      <c r="A81" s="24" t="s">
        <v>121</v>
      </c>
      <c r="B81" s="91" t="s">
        <v>111</v>
      </c>
      <c r="C81" s="60">
        <v>30000</v>
      </c>
      <c r="D81" s="60">
        <f>(C81/12)</f>
        <v>2500</v>
      </c>
      <c r="E81" s="1"/>
    </row>
    <row r="82" spans="1:5" s="5" customFormat="1" ht="22.5">
      <c r="A82" s="24" t="s">
        <v>122</v>
      </c>
      <c r="B82" s="91" t="s">
        <v>129</v>
      </c>
      <c r="C82" s="60">
        <v>40000</v>
      </c>
      <c r="D82" s="60">
        <f>(C82/12)</f>
        <v>3333.3333333333335</v>
      </c>
      <c r="E82" s="1"/>
    </row>
    <row r="83" spans="1:8" s="5" customFormat="1" ht="33.75">
      <c r="A83" s="24" t="s">
        <v>123</v>
      </c>
      <c r="B83" s="91" t="s">
        <v>130</v>
      </c>
      <c r="C83" s="60">
        <v>25000</v>
      </c>
      <c r="D83" s="60">
        <f>C83/12</f>
        <v>2083.3333333333335</v>
      </c>
      <c r="E83" s="1"/>
      <c r="H83" s="59"/>
    </row>
    <row r="84" spans="1:8" s="5" customFormat="1" ht="22.5">
      <c r="A84" s="24" t="s">
        <v>124</v>
      </c>
      <c r="B84" s="91" t="s">
        <v>113</v>
      </c>
      <c r="C84" s="60">
        <v>11250</v>
      </c>
      <c r="D84" s="60">
        <f>C84/12</f>
        <v>937.5</v>
      </c>
      <c r="E84" s="1"/>
      <c r="H84" s="59"/>
    </row>
    <row r="85" spans="1:8" s="5" customFormat="1" ht="24" customHeight="1">
      <c r="A85" s="24" t="s">
        <v>125</v>
      </c>
      <c r="B85" s="91" t="s">
        <v>114</v>
      </c>
      <c r="C85" s="60">
        <v>36000</v>
      </c>
      <c r="D85" s="60">
        <f>C85/12</f>
        <v>3000</v>
      </c>
      <c r="E85" s="1"/>
      <c r="H85" s="59"/>
    </row>
    <row r="86" spans="1:8" s="5" customFormat="1" ht="22.5">
      <c r="A86" s="24" t="s">
        <v>126</v>
      </c>
      <c r="B86" s="91" t="s">
        <v>115</v>
      </c>
      <c r="C86" s="60">
        <v>20000</v>
      </c>
      <c r="D86" s="60">
        <f>C86/12</f>
        <v>1666.6666666666667</v>
      </c>
      <c r="E86" s="1"/>
      <c r="H86" s="59"/>
    </row>
    <row r="87" spans="1:8" s="5" customFormat="1" ht="22.5">
      <c r="A87" s="27" t="s">
        <v>116</v>
      </c>
      <c r="B87" s="90" t="s">
        <v>139</v>
      </c>
      <c r="C87" s="66">
        <v>40000</v>
      </c>
      <c r="D87" s="66">
        <f>C87/12</f>
        <v>3333.3333333333335</v>
      </c>
      <c r="E87" s="1"/>
      <c r="H87" s="59"/>
    </row>
    <row r="88" spans="1:8" s="5" customFormat="1" ht="24.75" customHeight="1" thickBot="1">
      <c r="A88" s="31" t="s">
        <v>136</v>
      </c>
      <c r="B88" s="26" t="s">
        <v>62</v>
      </c>
      <c r="C88" s="66">
        <v>30000</v>
      </c>
      <c r="D88" s="66">
        <f>(C88/12)</f>
        <v>2500</v>
      </c>
      <c r="E88" s="1"/>
      <c r="H88" s="59"/>
    </row>
    <row r="89" spans="1:6" s="5" customFormat="1" ht="23.25" thickBot="1">
      <c r="A89" s="105" t="s">
        <v>138</v>
      </c>
      <c r="B89" s="53" t="s">
        <v>65</v>
      </c>
      <c r="C89" s="63">
        <f>SUM(C63:C88)+C51+C50+C49+C48+C47+C46+C41</f>
        <v>4143156.0300000003</v>
      </c>
      <c r="D89" s="63">
        <f>C89/12</f>
        <v>345263.0025</v>
      </c>
      <c r="E89" s="38"/>
      <c r="F89"/>
    </row>
    <row r="90" spans="1:6" s="5" customFormat="1" ht="12.75">
      <c r="A90" s="47"/>
      <c r="B90" s="35" t="s">
        <v>79</v>
      </c>
      <c r="C90" s="64"/>
      <c r="D90" s="64"/>
      <c r="E90" s="16"/>
      <c r="F90"/>
    </row>
    <row r="91" spans="1:7" s="5" customFormat="1" ht="13.5" thickBot="1">
      <c r="A91" s="52" t="s">
        <v>140</v>
      </c>
      <c r="B91" s="42" t="s">
        <v>64</v>
      </c>
      <c r="C91" s="64">
        <f>D91*12</f>
        <v>72480</v>
      </c>
      <c r="D91" s="64">
        <v>6040</v>
      </c>
      <c r="E91" s="16"/>
      <c r="F91"/>
      <c r="G91"/>
    </row>
    <row r="92" spans="1:7" s="5" customFormat="1" ht="13.5" thickBot="1">
      <c r="A92" s="17"/>
      <c r="B92" s="53" t="s">
        <v>83</v>
      </c>
      <c r="C92" s="63">
        <f>C91</f>
        <v>72480</v>
      </c>
      <c r="D92" s="63">
        <f>D91</f>
        <v>6040</v>
      </c>
      <c r="E92" s="38"/>
      <c r="F92"/>
      <c r="G92"/>
    </row>
    <row r="93" spans="1:7" s="5" customFormat="1" ht="12.75">
      <c r="A93" s="54" t="s">
        <v>81</v>
      </c>
      <c r="B93" s="35" t="s">
        <v>82</v>
      </c>
      <c r="C93" s="64"/>
      <c r="D93" s="64"/>
      <c r="E93" s="16"/>
      <c r="F93"/>
      <c r="G93"/>
    </row>
    <row r="94" spans="1:7" s="5" customFormat="1" ht="12.75">
      <c r="A94" s="16" t="s">
        <v>84</v>
      </c>
      <c r="B94" s="29" t="s">
        <v>103</v>
      </c>
      <c r="C94" s="60">
        <f>D94*12</f>
        <v>2299380</v>
      </c>
      <c r="D94" s="60">
        <v>191615</v>
      </c>
      <c r="E94" s="1"/>
      <c r="F94"/>
      <c r="G94"/>
    </row>
    <row r="95" spans="1:7" s="5" customFormat="1" ht="15" customHeight="1">
      <c r="A95" s="1" t="s">
        <v>85</v>
      </c>
      <c r="B95" s="1" t="s">
        <v>67</v>
      </c>
      <c r="C95" s="60">
        <f>D95*12</f>
        <v>1166400</v>
      </c>
      <c r="D95" s="60">
        <v>97200</v>
      </c>
      <c r="E95" s="1"/>
      <c r="F95"/>
      <c r="G95"/>
    </row>
    <row r="96" spans="1:7" s="5" customFormat="1" ht="13.5" thickBot="1">
      <c r="A96" s="1" t="s">
        <v>86</v>
      </c>
      <c r="B96" s="1" t="s">
        <v>68</v>
      </c>
      <c r="C96" s="60">
        <v>3256060</v>
      </c>
      <c r="D96" s="60">
        <f>C96/12</f>
        <v>271338.3333333333</v>
      </c>
      <c r="E96" s="1"/>
      <c r="F96"/>
      <c r="G96"/>
    </row>
    <row r="97" spans="1:8" s="5" customFormat="1" ht="13.5" thickBot="1">
      <c r="A97" s="1"/>
      <c r="B97" s="86" t="s">
        <v>69</v>
      </c>
      <c r="C97" s="83">
        <f>SUM(C94:C96)</f>
        <v>6721840</v>
      </c>
      <c r="D97" s="78">
        <f>SUM(D94:D96)</f>
        <v>560153.3333333333</v>
      </c>
      <c r="E97" s="84"/>
      <c r="F97"/>
      <c r="G97" s="81"/>
      <c r="H97"/>
    </row>
    <row r="98" spans="1:8" s="5" customFormat="1" ht="13.5" thickBot="1">
      <c r="A98" s="50"/>
      <c r="B98" s="37" t="s">
        <v>87</v>
      </c>
      <c r="C98" s="78">
        <f>C89+C92+C97</f>
        <v>10937476.030000001</v>
      </c>
      <c r="D98" s="62"/>
      <c r="E98" s="4"/>
      <c r="F98" s="51"/>
      <c r="G98"/>
      <c r="H98"/>
    </row>
    <row r="99" spans="1:9" s="5" customFormat="1" ht="12.75">
      <c r="A99" s="4"/>
      <c r="B99" s="58"/>
      <c r="C99" s="58"/>
      <c r="D99" s="4"/>
      <c r="E99" s="4"/>
      <c r="F99" s="4"/>
      <c r="G99"/>
      <c r="H99"/>
      <c r="I99"/>
    </row>
    <row r="100" spans="1:9" s="5" customFormat="1" ht="38.25">
      <c r="A100" s="4"/>
      <c r="B100" s="107" t="s">
        <v>137</v>
      </c>
      <c r="C100" s="80">
        <f>C89/12/C8</f>
        <v>18.991677667948316</v>
      </c>
      <c r="D100" s="49" t="s">
        <v>100</v>
      </c>
      <c r="E100"/>
      <c r="F100"/>
      <c r="G100" s="4"/>
      <c r="H100"/>
      <c r="I100"/>
    </row>
    <row r="101" spans="1:9" s="5" customFormat="1" ht="14.25">
      <c r="A101" s="65"/>
      <c r="B101" s="58"/>
      <c r="C101" s="58"/>
      <c r="D101"/>
      <c r="E101"/>
      <c r="F101"/>
      <c r="G101"/>
      <c r="H101"/>
      <c r="I101"/>
    </row>
    <row r="102" spans="2:15" ht="12.75">
      <c r="B102" s="49" t="s">
        <v>141</v>
      </c>
      <c r="C102" s="51"/>
      <c r="D102" s="28"/>
      <c r="F102" s="81"/>
      <c r="J102" s="5"/>
      <c r="K102" s="5"/>
      <c r="L102" s="5"/>
      <c r="M102" s="5"/>
      <c r="N102" s="5"/>
      <c r="O102" s="5"/>
    </row>
    <row r="103" ht="12.75">
      <c r="J103" s="5"/>
    </row>
    <row r="104" ht="12.75">
      <c r="F104" s="81"/>
    </row>
    <row r="105" ht="12.75">
      <c r="F105" s="81"/>
    </row>
    <row r="107" ht="12.75">
      <c r="H107" s="4"/>
    </row>
    <row r="108" ht="12.75">
      <c r="I108" s="4"/>
    </row>
    <row r="111" ht="12.75">
      <c r="I111" s="28"/>
    </row>
    <row r="114" spans="10:11" ht="12.75">
      <c r="J114" s="4"/>
      <c r="K114" s="49"/>
    </row>
    <row r="115" ht="12.75">
      <c r="J115" s="49"/>
    </row>
    <row r="116" ht="7.5" customHeight="1"/>
    <row r="117" ht="20.25" customHeight="1"/>
  </sheetData>
  <sheetProtection/>
  <printOptions/>
  <pageMargins left="0.7874015748031497" right="0.7874015748031497" top="0.3937007874015748" bottom="0" header="0.5118110236220472" footer="0.5118110236220472"/>
  <pageSetup fitToHeight="4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PageLayoutView="0" workbookViewId="0" topLeftCell="A79">
      <selection activeCell="G12" sqref="G12"/>
    </sheetView>
  </sheetViews>
  <sheetFormatPr defaultColWidth="9.140625" defaultRowHeight="12.75"/>
  <cols>
    <col min="1" max="1" width="5.8515625" style="0" customWidth="1"/>
    <col min="2" max="2" width="53.7109375" style="0" customWidth="1"/>
    <col min="3" max="3" width="11.140625" style="0" customWidth="1"/>
    <col min="4" max="4" width="9.57421875" style="0" customWidth="1"/>
    <col min="5" max="5" width="0.13671875" style="0" hidden="1" customWidth="1"/>
    <col min="6" max="6" width="10.28125" style="0" customWidth="1"/>
    <col min="7" max="7" width="10.140625" style="0" customWidth="1"/>
    <col min="8" max="8" width="11.7109375" style="0" customWidth="1"/>
    <col min="9" max="9" width="12.140625" style="0" customWidth="1"/>
    <col min="10" max="10" width="10.421875" style="0" customWidth="1"/>
    <col min="11" max="11" width="11.57421875" style="0" customWidth="1"/>
  </cols>
  <sheetData>
    <row r="1" spans="2:4" s="230" customFormat="1" ht="15.75">
      <c r="B1" s="113" t="s">
        <v>144</v>
      </c>
      <c r="C1" s="82" t="s">
        <v>221</v>
      </c>
      <c r="D1" s="82"/>
    </row>
    <row r="2" s="230" customFormat="1" ht="15.75">
      <c r="B2" s="113"/>
    </row>
    <row r="3" s="230" customFormat="1" ht="15">
      <c r="B3" s="230" t="s">
        <v>143</v>
      </c>
    </row>
    <row r="4" s="230" customFormat="1" ht="15"/>
    <row r="5" s="82" customFormat="1" ht="12">
      <c r="B5" s="82" t="s">
        <v>215</v>
      </c>
    </row>
    <row r="6" s="82" customFormat="1" ht="12"/>
    <row r="7" s="229" customFormat="1" ht="15">
      <c r="B7" s="112" t="s">
        <v>216</v>
      </c>
    </row>
    <row r="8" s="82" customFormat="1" ht="11.25" customHeight="1"/>
    <row r="9" s="82" customFormat="1" ht="11.25" customHeight="1"/>
    <row r="10" spans="1:7" s="82" customFormat="1" ht="17.25" customHeight="1">
      <c r="A10" s="147" t="s">
        <v>160</v>
      </c>
      <c r="B10" s="148" t="s">
        <v>145</v>
      </c>
      <c r="C10" s="149" t="s">
        <v>146</v>
      </c>
      <c r="D10" s="150" t="s">
        <v>147</v>
      </c>
      <c r="E10" s="151"/>
      <c r="F10" s="149" t="s">
        <v>16</v>
      </c>
      <c r="G10" s="152" t="s">
        <v>148</v>
      </c>
    </row>
    <row r="11" spans="1:7" s="82" customFormat="1" ht="17.25" customHeight="1">
      <c r="A11" s="116"/>
      <c r="B11" s="153"/>
      <c r="C11" s="154" t="s">
        <v>149</v>
      </c>
      <c r="D11" s="155">
        <v>1</v>
      </c>
      <c r="E11" s="156"/>
      <c r="F11" s="154"/>
      <c r="G11" s="157" t="s">
        <v>150</v>
      </c>
    </row>
    <row r="12" spans="1:7" s="82" customFormat="1" ht="17.25" customHeight="1">
      <c r="A12" s="116"/>
      <c r="B12" s="130" t="s">
        <v>151</v>
      </c>
      <c r="C12" s="131"/>
      <c r="D12" s="132"/>
      <c r="E12" s="133"/>
      <c r="F12" s="134">
        <v>47099</v>
      </c>
      <c r="G12" s="135">
        <v>565188</v>
      </c>
    </row>
    <row r="13" spans="1:7" s="82" customFormat="1" ht="17.25" customHeight="1">
      <c r="A13" s="116"/>
      <c r="B13" s="130"/>
      <c r="C13" s="131"/>
      <c r="D13" s="132"/>
      <c r="E13" s="133"/>
      <c r="F13" s="134"/>
      <c r="G13" s="135"/>
    </row>
    <row r="14" spans="1:7" s="82" customFormat="1" ht="12.75">
      <c r="A14" s="154" t="s">
        <v>1</v>
      </c>
      <c r="B14" s="129" t="s">
        <v>152</v>
      </c>
      <c r="C14" s="131">
        <v>2211.2</v>
      </c>
      <c r="D14" s="136">
        <v>12</v>
      </c>
      <c r="E14" s="111"/>
      <c r="F14" s="131">
        <v>26534.4</v>
      </c>
      <c r="G14" s="131">
        <v>318413</v>
      </c>
    </row>
    <row r="15" spans="1:7" s="82" customFormat="1" ht="12.75">
      <c r="A15" s="158" t="s">
        <v>3</v>
      </c>
      <c r="B15" s="138" t="s">
        <v>153</v>
      </c>
      <c r="C15" s="137"/>
      <c r="D15" s="139">
        <v>1</v>
      </c>
      <c r="E15" s="111"/>
      <c r="F15" s="137">
        <v>2211.2</v>
      </c>
      <c r="G15" s="137">
        <v>26534</v>
      </c>
    </row>
    <row r="16" spans="1:7" s="82" customFormat="1" ht="12.75">
      <c r="A16" s="158" t="s">
        <v>5</v>
      </c>
      <c r="B16" s="138" t="s">
        <v>154</v>
      </c>
      <c r="C16" s="137"/>
      <c r="D16" s="139">
        <v>7</v>
      </c>
      <c r="E16" s="111"/>
      <c r="F16" s="137">
        <v>15478.4</v>
      </c>
      <c r="G16" s="137">
        <v>185741</v>
      </c>
    </row>
    <row r="17" spans="1:7" s="82" customFormat="1" ht="12.75">
      <c r="A17" s="158"/>
      <c r="B17" s="140" t="s">
        <v>155</v>
      </c>
      <c r="C17" s="137"/>
      <c r="D17" s="141">
        <f>SUM(D14:D16)</f>
        <v>20</v>
      </c>
      <c r="E17" s="49"/>
      <c r="F17" s="142">
        <f>SUM(F14:F16)</f>
        <v>44224</v>
      </c>
      <c r="G17" s="142">
        <f>SUM(G14:G16)</f>
        <v>530688</v>
      </c>
    </row>
    <row r="18" spans="1:7" s="82" customFormat="1" ht="12.75">
      <c r="A18" s="158"/>
      <c r="B18" s="140"/>
      <c r="C18" s="137"/>
      <c r="D18" s="139"/>
      <c r="E18" s="111"/>
      <c r="F18" s="137"/>
      <c r="G18" s="137"/>
    </row>
    <row r="19" spans="1:7" s="82" customFormat="1" ht="12.75">
      <c r="A19" s="158" t="s">
        <v>6</v>
      </c>
      <c r="B19" s="138" t="s">
        <v>156</v>
      </c>
      <c r="C19" s="137">
        <v>2211.2</v>
      </c>
      <c r="D19" s="139">
        <v>1.3</v>
      </c>
      <c r="E19" s="111"/>
      <c r="F19" s="137">
        <v>2874.6</v>
      </c>
      <c r="G19" s="137">
        <v>34495</v>
      </c>
    </row>
    <row r="20" spans="1:7" s="82" customFormat="1" ht="12.75">
      <c r="A20" s="158" t="s">
        <v>8</v>
      </c>
      <c r="B20" s="138" t="s">
        <v>217</v>
      </c>
      <c r="C20" s="137">
        <v>2012.69</v>
      </c>
      <c r="D20" s="139">
        <v>4.93</v>
      </c>
      <c r="E20" s="111"/>
      <c r="F20" s="137"/>
      <c r="G20" s="137"/>
    </row>
    <row r="21" spans="1:7" s="82" customFormat="1" ht="12.75">
      <c r="A21" s="158"/>
      <c r="B21" s="138"/>
      <c r="C21" s="137"/>
      <c r="D21" s="139"/>
      <c r="E21" s="111"/>
      <c r="F21" s="137"/>
      <c r="G21" s="137"/>
    </row>
    <row r="22" spans="1:7" s="82" customFormat="1" ht="12.75">
      <c r="A22" s="158"/>
      <c r="B22" s="138"/>
      <c r="C22" s="137"/>
      <c r="D22" s="139"/>
      <c r="E22" s="111"/>
      <c r="F22" s="137"/>
      <c r="G22" s="137"/>
    </row>
    <row r="23" spans="1:7" s="82" customFormat="1" ht="12.75">
      <c r="A23" s="158"/>
      <c r="B23" s="140" t="s">
        <v>158</v>
      </c>
      <c r="C23" s="142">
        <v>214.7</v>
      </c>
      <c r="D23" s="141">
        <v>19</v>
      </c>
      <c r="E23" s="49"/>
      <c r="F23" s="142">
        <v>4079</v>
      </c>
      <c r="G23" s="142">
        <v>48948</v>
      </c>
    </row>
    <row r="24" spans="1:7" s="82" customFormat="1" ht="12.75">
      <c r="A24" s="158">
        <v>1</v>
      </c>
      <c r="B24" s="138" t="s">
        <v>152</v>
      </c>
      <c r="C24" s="137"/>
      <c r="D24" s="139">
        <v>12</v>
      </c>
      <c r="E24" s="111"/>
      <c r="F24" s="137">
        <v>2576.4</v>
      </c>
      <c r="G24" s="137">
        <v>30917</v>
      </c>
    </row>
    <row r="25" spans="1:7" s="82" customFormat="1" ht="12.75">
      <c r="A25" s="158">
        <v>2</v>
      </c>
      <c r="B25" s="138" t="s">
        <v>159</v>
      </c>
      <c r="C25" s="137"/>
      <c r="D25" s="139"/>
      <c r="E25" s="111"/>
      <c r="F25" s="137"/>
      <c r="G25" s="137"/>
    </row>
    <row r="26" spans="1:7" s="82" customFormat="1" ht="12.75">
      <c r="A26" s="158">
        <v>3</v>
      </c>
      <c r="B26" s="138" t="s">
        <v>154</v>
      </c>
      <c r="C26" s="137"/>
      <c r="D26" s="139">
        <v>7</v>
      </c>
      <c r="E26" s="111"/>
      <c r="F26" s="137">
        <v>1502.9</v>
      </c>
      <c r="G26" s="137">
        <v>18035</v>
      </c>
    </row>
    <row r="27" spans="1:7" s="82" customFormat="1" ht="12.75">
      <c r="A27" s="158"/>
      <c r="B27" s="138"/>
      <c r="C27" s="137"/>
      <c r="D27" s="139"/>
      <c r="E27" s="111"/>
      <c r="F27" s="137"/>
      <c r="G27" s="137"/>
    </row>
    <row r="28" spans="1:7" s="82" customFormat="1" ht="16.5" customHeight="1">
      <c r="A28" s="158"/>
      <c r="B28" s="140" t="s">
        <v>161</v>
      </c>
      <c r="C28" s="142">
        <v>2425.9</v>
      </c>
      <c r="D28" s="141"/>
      <c r="E28" s="49"/>
      <c r="F28" s="142">
        <v>51178</v>
      </c>
      <c r="G28" s="142">
        <v>614131</v>
      </c>
    </row>
    <row r="29" spans="1:7" s="82" customFormat="1" ht="16.5" customHeight="1">
      <c r="A29" s="160"/>
      <c r="B29" s="117"/>
      <c r="C29" s="161"/>
      <c r="D29" s="162"/>
      <c r="E29" s="119"/>
      <c r="F29" s="161"/>
      <c r="G29" s="161"/>
    </row>
    <row r="30" spans="1:7" s="82" customFormat="1" ht="16.5" customHeight="1">
      <c r="A30" s="160"/>
      <c r="B30" s="117"/>
      <c r="C30" s="161"/>
      <c r="D30" s="162"/>
      <c r="E30" s="119"/>
      <c r="F30" s="161"/>
      <c r="G30" s="161"/>
    </row>
    <row r="31" spans="1:7" s="111" customFormat="1" ht="16.5" customHeight="1">
      <c r="A31" s="125"/>
      <c r="B31" s="144" t="s">
        <v>218</v>
      </c>
      <c r="C31" s="126"/>
      <c r="D31" s="127"/>
      <c r="E31" s="49"/>
      <c r="F31" s="144"/>
      <c r="G31" s="144"/>
    </row>
    <row r="32" spans="1:7" s="82" customFormat="1" ht="24" customHeight="1">
      <c r="A32" s="160"/>
      <c r="B32" s="160" t="s">
        <v>219</v>
      </c>
      <c r="C32" s="160"/>
      <c r="D32" s="163"/>
      <c r="F32" s="160"/>
      <c r="G32" s="160"/>
    </row>
    <row r="33" spans="1:7" s="82" customFormat="1" ht="18.75" customHeight="1">
      <c r="A33" s="149"/>
      <c r="B33" s="164" t="s">
        <v>201</v>
      </c>
      <c r="C33" s="149" t="s">
        <v>214</v>
      </c>
      <c r="D33" s="165" t="s">
        <v>203</v>
      </c>
      <c r="E33" s="148"/>
      <c r="F33" s="149">
        <v>12</v>
      </c>
      <c r="G33" s="161"/>
    </row>
    <row r="34" spans="1:7" s="82" customFormat="1" ht="11.25" customHeight="1">
      <c r="A34" s="154"/>
      <c r="B34" s="166" t="s">
        <v>202</v>
      </c>
      <c r="C34" s="167">
        <v>1</v>
      </c>
      <c r="D34" s="168" t="s">
        <v>204</v>
      </c>
      <c r="E34" s="156"/>
      <c r="F34" s="154" t="s">
        <v>150</v>
      </c>
      <c r="G34" s="160"/>
    </row>
    <row r="35" spans="1:7" s="82" customFormat="1" ht="11.25" customHeight="1">
      <c r="A35" s="154"/>
      <c r="B35" s="166"/>
      <c r="C35" s="167"/>
      <c r="D35" s="168"/>
      <c r="E35" s="118"/>
      <c r="F35" s="154"/>
      <c r="G35" s="160"/>
    </row>
    <row r="36" spans="1:7" s="111" customFormat="1" ht="12.75">
      <c r="A36" s="131">
        <v>1</v>
      </c>
      <c r="B36" s="129" t="s">
        <v>205</v>
      </c>
      <c r="C36" s="131">
        <v>0.04</v>
      </c>
      <c r="D36" s="136">
        <v>100</v>
      </c>
      <c r="F36" s="131">
        <f aca="true" t="shared" si="0" ref="F36:F44">D36*12</f>
        <v>1200</v>
      </c>
      <c r="G36" s="143"/>
    </row>
    <row r="37" spans="1:7" s="111" customFormat="1" ht="12.75">
      <c r="A37" s="137">
        <v>2</v>
      </c>
      <c r="B37" s="138" t="s">
        <v>206</v>
      </c>
      <c r="C37" s="131">
        <v>0.17</v>
      </c>
      <c r="D37" s="139">
        <v>400</v>
      </c>
      <c r="F37" s="131">
        <f t="shared" si="0"/>
        <v>4800</v>
      </c>
      <c r="G37" s="143"/>
    </row>
    <row r="38" spans="1:7" s="111" customFormat="1" ht="12.75">
      <c r="A38" s="131">
        <v>3</v>
      </c>
      <c r="B38" s="129" t="s">
        <v>207</v>
      </c>
      <c r="C38" s="131">
        <v>0.19</v>
      </c>
      <c r="D38" s="136">
        <v>450</v>
      </c>
      <c r="F38" s="131">
        <f t="shared" si="0"/>
        <v>5400</v>
      </c>
      <c r="G38" s="143"/>
    </row>
    <row r="39" spans="1:7" s="111" customFormat="1" ht="12.75">
      <c r="A39" s="137">
        <v>4</v>
      </c>
      <c r="B39" s="138" t="s">
        <v>208</v>
      </c>
      <c r="C39" s="131">
        <v>0.12</v>
      </c>
      <c r="D39" s="139">
        <v>300</v>
      </c>
      <c r="F39" s="131">
        <f t="shared" si="0"/>
        <v>3600</v>
      </c>
      <c r="G39" s="143"/>
    </row>
    <row r="40" spans="1:7" s="111" customFormat="1" ht="12.75">
      <c r="A40" s="131">
        <v>5</v>
      </c>
      <c r="B40" s="129" t="s">
        <v>209</v>
      </c>
      <c r="C40" s="131">
        <v>0.12</v>
      </c>
      <c r="D40" s="136">
        <v>300</v>
      </c>
      <c r="F40" s="131">
        <f t="shared" si="0"/>
        <v>3600</v>
      </c>
      <c r="G40" s="143"/>
    </row>
    <row r="41" spans="1:7" s="111" customFormat="1" ht="12.75">
      <c r="A41" s="137">
        <v>6</v>
      </c>
      <c r="B41" s="138" t="s">
        <v>210</v>
      </c>
      <c r="C41" s="131">
        <v>0.12</v>
      </c>
      <c r="D41" s="139">
        <v>300</v>
      </c>
      <c r="F41" s="131">
        <f t="shared" si="0"/>
        <v>3600</v>
      </c>
      <c r="G41" s="143"/>
    </row>
    <row r="42" spans="1:7" s="111" customFormat="1" ht="12.75">
      <c r="A42" s="131">
        <v>7</v>
      </c>
      <c r="B42" s="129" t="s">
        <v>211</v>
      </c>
      <c r="C42" s="131">
        <v>0.12</v>
      </c>
      <c r="D42" s="136">
        <v>300</v>
      </c>
      <c r="F42" s="131">
        <f t="shared" si="0"/>
        <v>3600</v>
      </c>
      <c r="G42" s="143"/>
    </row>
    <row r="43" spans="1:7" s="111" customFormat="1" ht="12.75">
      <c r="A43" s="137">
        <v>8</v>
      </c>
      <c r="B43" s="138" t="s">
        <v>212</v>
      </c>
      <c r="C43" s="131">
        <v>0.04</v>
      </c>
      <c r="D43" s="139">
        <v>100</v>
      </c>
      <c r="F43" s="131">
        <f t="shared" si="0"/>
        <v>1200</v>
      </c>
      <c r="G43" s="143"/>
    </row>
    <row r="44" spans="1:7" s="111" customFormat="1" ht="12.75">
      <c r="A44" s="137">
        <v>9</v>
      </c>
      <c r="B44" s="138" t="s">
        <v>213</v>
      </c>
      <c r="C44" s="131">
        <v>1.48</v>
      </c>
      <c r="D44" s="139">
        <v>3600</v>
      </c>
      <c r="F44" s="131">
        <f t="shared" si="0"/>
        <v>43200</v>
      </c>
      <c r="G44" s="143"/>
    </row>
    <row r="45" spans="1:7" s="82" customFormat="1" ht="12">
      <c r="A45" s="158"/>
      <c r="B45" s="115"/>
      <c r="C45" s="154"/>
      <c r="D45" s="159"/>
      <c r="F45" s="154"/>
      <c r="G45" s="160"/>
    </row>
    <row r="46" spans="1:7" s="229" customFormat="1" ht="16.5" customHeight="1">
      <c r="A46" s="231"/>
      <c r="B46" s="232" t="s">
        <v>155</v>
      </c>
      <c r="C46" s="233">
        <f>SUM(C36:C44)</f>
        <v>2.4</v>
      </c>
      <c r="D46" s="234">
        <f>SUM(D36:D44)</f>
        <v>5850</v>
      </c>
      <c r="E46" s="112"/>
      <c r="F46" s="233">
        <f>SUM(F36:F44)</f>
        <v>70200</v>
      </c>
      <c r="G46" s="235"/>
    </row>
    <row r="47" spans="1:7" s="82" customFormat="1" ht="16.5" customHeight="1">
      <c r="A47" s="160"/>
      <c r="B47" s="117"/>
      <c r="C47" s="161"/>
      <c r="D47" s="162"/>
      <c r="E47" s="119"/>
      <c r="F47" s="161"/>
      <c r="G47" s="161"/>
    </row>
    <row r="48" spans="1:7" s="82" customFormat="1" ht="16.5" customHeight="1">
      <c r="A48" s="160"/>
      <c r="B48" s="117"/>
      <c r="C48" s="161"/>
      <c r="D48" s="162"/>
      <c r="E48" s="119"/>
      <c r="F48" s="161"/>
      <c r="G48" s="161"/>
    </row>
    <row r="49" spans="1:7" s="82" customFormat="1" ht="16.5" customHeight="1">
      <c r="A49" s="160"/>
      <c r="B49" s="117"/>
      <c r="C49" s="161"/>
      <c r="D49" s="162"/>
      <c r="E49" s="119"/>
      <c r="F49" s="161"/>
      <c r="G49" s="161"/>
    </row>
    <row r="50" spans="1:7" s="82" customFormat="1" ht="16.5" customHeight="1">
      <c r="A50" s="160"/>
      <c r="B50" s="117"/>
      <c r="C50" s="161"/>
      <c r="D50" s="162"/>
      <c r="E50" s="119"/>
      <c r="F50" s="161"/>
      <c r="G50" s="161"/>
    </row>
    <row r="51" spans="1:7" s="82" customFormat="1" ht="16.5" customHeight="1">
      <c r="A51" s="160"/>
      <c r="B51" s="117"/>
      <c r="C51" s="161"/>
      <c r="D51" s="162"/>
      <c r="E51" s="119"/>
      <c r="F51" s="161"/>
      <c r="G51" s="161"/>
    </row>
    <row r="52" spans="1:7" s="82" customFormat="1" ht="12">
      <c r="A52" s="118"/>
      <c r="B52" s="117"/>
      <c r="C52" s="118"/>
      <c r="D52" s="118"/>
      <c r="E52" s="118"/>
      <c r="F52" s="118"/>
      <c r="G52" s="118"/>
    </row>
    <row r="53" spans="1:7" s="82" customFormat="1" ht="12">
      <c r="A53" s="118"/>
      <c r="B53" s="117"/>
      <c r="C53" s="118"/>
      <c r="D53" s="118"/>
      <c r="E53" s="118"/>
      <c r="F53" s="118"/>
      <c r="G53" s="118"/>
    </row>
    <row r="54" spans="1:7" s="82" customFormat="1" ht="12">
      <c r="A54" s="118"/>
      <c r="B54" s="117"/>
      <c r="C54" s="118"/>
      <c r="D54" s="118"/>
      <c r="E54" s="118"/>
      <c r="F54" s="118"/>
      <c r="G54" s="118"/>
    </row>
    <row r="55" spans="1:7" s="82" customFormat="1" ht="12">
      <c r="A55" s="118"/>
      <c r="B55" s="117"/>
      <c r="C55" s="118"/>
      <c r="D55" s="118"/>
      <c r="E55" s="118"/>
      <c r="F55" s="118"/>
      <c r="G55" s="118"/>
    </row>
    <row r="56" spans="1:7" s="82" customFormat="1" ht="12">
      <c r="A56" s="118"/>
      <c r="B56" s="117"/>
      <c r="C56" s="118"/>
      <c r="D56" s="118"/>
      <c r="E56" s="118"/>
      <c r="F56" s="118"/>
      <c r="G56" s="118"/>
    </row>
    <row r="57" spans="1:7" s="82" customFormat="1" ht="12">
      <c r="A57" s="118"/>
      <c r="B57" s="117"/>
      <c r="C57" s="118"/>
      <c r="D57" s="118"/>
      <c r="E57" s="118"/>
      <c r="F57" s="118"/>
      <c r="G57" s="118"/>
    </row>
    <row r="58" spans="1:7" s="82" customFormat="1" ht="12">
      <c r="A58" s="118"/>
      <c r="B58" s="117"/>
      <c r="C58" s="118"/>
      <c r="D58" s="118"/>
      <c r="E58" s="118"/>
      <c r="F58" s="118"/>
      <c r="G58" s="118"/>
    </row>
    <row r="59" s="111" customFormat="1" ht="12.75"/>
    <row r="60" s="111" customFormat="1" ht="12.75">
      <c r="B60" s="169" t="s">
        <v>21</v>
      </c>
    </row>
    <row r="61" spans="1:6" s="111" customFormat="1" ht="12.75" customHeight="1">
      <c r="A61" s="170"/>
      <c r="B61" s="171"/>
      <c r="C61" s="172" t="s">
        <v>147</v>
      </c>
      <c r="D61" s="170" t="s">
        <v>16</v>
      </c>
      <c r="E61" s="145"/>
      <c r="F61" s="173" t="s">
        <v>148</v>
      </c>
    </row>
    <row r="62" spans="1:6" s="111" customFormat="1" ht="15" customHeight="1">
      <c r="A62" s="174" t="s">
        <v>160</v>
      </c>
      <c r="B62" s="175" t="s">
        <v>22</v>
      </c>
      <c r="C62" s="176">
        <v>1</v>
      </c>
      <c r="D62" s="134"/>
      <c r="E62" s="146"/>
      <c r="F62" s="135" t="s">
        <v>150</v>
      </c>
    </row>
    <row r="63" spans="1:6" s="111" customFormat="1" ht="18.75" customHeight="1">
      <c r="A63" s="140"/>
      <c r="B63" s="140" t="s">
        <v>162</v>
      </c>
      <c r="C63" s="129"/>
      <c r="D63" s="177">
        <v>53968</v>
      </c>
      <c r="E63" s="177"/>
      <c r="F63" s="177">
        <v>647324</v>
      </c>
    </row>
    <row r="64" spans="1:8" s="111" customFormat="1" ht="12.75">
      <c r="A64" s="138">
        <v>1</v>
      </c>
      <c r="B64" s="178" t="s">
        <v>163</v>
      </c>
      <c r="C64" s="179">
        <v>1.3</v>
      </c>
      <c r="D64" s="179">
        <v>2874.56</v>
      </c>
      <c r="E64" s="138"/>
      <c r="F64" s="180">
        <v>34495</v>
      </c>
      <c r="H64" s="133"/>
    </row>
    <row r="65" spans="1:6" s="111" customFormat="1" ht="25.5">
      <c r="A65" s="138">
        <v>2</v>
      </c>
      <c r="B65" s="178" t="s">
        <v>157</v>
      </c>
      <c r="C65" s="181"/>
      <c r="D65" s="181"/>
      <c r="E65" s="138"/>
      <c r="F65" s="182"/>
    </row>
    <row r="66" spans="1:6" s="111" customFormat="1" ht="15.75" customHeight="1">
      <c r="A66" s="138">
        <v>3</v>
      </c>
      <c r="B66" s="138" t="s">
        <v>154</v>
      </c>
      <c r="C66" s="179">
        <v>7</v>
      </c>
      <c r="D66" s="179">
        <v>15478.4</v>
      </c>
      <c r="E66" s="138"/>
      <c r="F66" s="180">
        <v>185741</v>
      </c>
    </row>
    <row r="67" spans="1:9" s="111" customFormat="1" ht="18.75" customHeight="1">
      <c r="A67" s="138">
        <v>4</v>
      </c>
      <c r="B67" s="183" t="s">
        <v>164</v>
      </c>
      <c r="C67" s="179">
        <v>19</v>
      </c>
      <c r="D67" s="179">
        <v>4079</v>
      </c>
      <c r="E67" s="138"/>
      <c r="F67" s="180">
        <v>48948</v>
      </c>
      <c r="I67" s="133"/>
    </row>
    <row r="68" spans="1:6" s="111" customFormat="1" ht="12.75">
      <c r="A68" s="184"/>
      <c r="B68" s="185"/>
      <c r="C68" s="179"/>
      <c r="D68" s="179"/>
      <c r="E68" s="138"/>
      <c r="F68" s="180"/>
    </row>
    <row r="69" spans="1:6" s="111" customFormat="1" ht="21" customHeight="1">
      <c r="A69" s="180">
        <v>3</v>
      </c>
      <c r="B69" s="186" t="s">
        <v>165</v>
      </c>
      <c r="C69" s="181">
        <v>13</v>
      </c>
      <c r="D69" s="181">
        <v>31536.7</v>
      </c>
      <c r="E69" s="140"/>
      <c r="F69" s="182">
        <v>378440</v>
      </c>
    </row>
    <row r="70" spans="1:6" s="111" customFormat="1" ht="12.75">
      <c r="A70" s="187">
        <v>3.1</v>
      </c>
      <c r="B70" s="188" t="s">
        <v>166</v>
      </c>
      <c r="C70" s="179">
        <v>1.42</v>
      </c>
      <c r="D70" s="179">
        <v>3444.78</v>
      </c>
      <c r="E70" s="138"/>
      <c r="F70" s="180">
        <v>41337.36</v>
      </c>
    </row>
    <row r="71" spans="1:6" s="111" customFormat="1" ht="12.75">
      <c r="A71" s="187">
        <v>3.2</v>
      </c>
      <c r="B71" s="188" t="s">
        <v>167</v>
      </c>
      <c r="C71" s="179">
        <v>0.29</v>
      </c>
      <c r="D71" s="179">
        <v>703.51</v>
      </c>
      <c r="E71" s="138"/>
      <c r="F71" s="180">
        <v>8442.12</v>
      </c>
    </row>
    <row r="72" spans="1:6" s="111" customFormat="1" ht="12.75" customHeight="1">
      <c r="A72" s="187">
        <v>3.3</v>
      </c>
      <c r="B72" s="188" t="s">
        <v>168</v>
      </c>
      <c r="C72" s="179">
        <v>1.42</v>
      </c>
      <c r="D72" s="179">
        <v>3444.78</v>
      </c>
      <c r="E72" s="138"/>
      <c r="F72" s="180">
        <v>41337.36</v>
      </c>
    </row>
    <row r="73" spans="1:6" s="111" customFormat="1" ht="12.75">
      <c r="A73" s="189">
        <v>3.4</v>
      </c>
      <c r="B73" s="190" t="s">
        <v>167</v>
      </c>
      <c r="C73" s="191">
        <v>0.29</v>
      </c>
      <c r="D73" s="191">
        <v>703.51</v>
      </c>
      <c r="E73" s="128"/>
      <c r="F73" s="192">
        <v>8442.12</v>
      </c>
    </row>
    <row r="74" spans="1:6" s="111" customFormat="1" ht="18" customHeight="1">
      <c r="A74" s="189">
        <v>3.5</v>
      </c>
      <c r="B74" s="193" t="s">
        <v>169</v>
      </c>
      <c r="C74" s="191">
        <v>2.37</v>
      </c>
      <c r="D74" s="191">
        <v>5749</v>
      </c>
      <c r="E74" s="133"/>
      <c r="F74" s="192">
        <v>68988</v>
      </c>
    </row>
    <row r="75" spans="1:6" s="111" customFormat="1" ht="12.75" customHeight="1">
      <c r="A75" s="194"/>
      <c r="B75" s="195" t="s">
        <v>170</v>
      </c>
      <c r="C75" s="196"/>
      <c r="D75" s="196"/>
      <c r="E75" s="133"/>
      <c r="F75" s="197"/>
    </row>
    <row r="76" spans="1:6" s="111" customFormat="1" ht="12.75">
      <c r="A76" s="187">
        <v>3.6</v>
      </c>
      <c r="B76" s="188" t="s">
        <v>167</v>
      </c>
      <c r="C76" s="179">
        <v>0.48</v>
      </c>
      <c r="D76" s="179">
        <v>1164</v>
      </c>
      <c r="E76" s="138"/>
      <c r="F76" s="180">
        <v>13968</v>
      </c>
    </row>
    <row r="77" spans="1:6" s="111" customFormat="1" ht="21" customHeight="1">
      <c r="A77" s="194"/>
      <c r="B77" s="198" t="s">
        <v>155</v>
      </c>
      <c r="C77" s="199">
        <v>6.27</v>
      </c>
      <c r="D77" s="199">
        <v>15209.58</v>
      </c>
      <c r="E77" s="177"/>
      <c r="F77" s="200">
        <v>182514.96</v>
      </c>
    </row>
    <row r="78" spans="1:6" s="111" customFormat="1" ht="11.25" customHeight="1">
      <c r="A78" s="187">
        <v>3.7</v>
      </c>
      <c r="B78" s="188" t="s">
        <v>171</v>
      </c>
      <c r="C78" s="179">
        <v>1.6</v>
      </c>
      <c r="D78" s="179">
        <v>3882</v>
      </c>
      <c r="E78" s="138"/>
      <c r="F78" s="180">
        <v>46584</v>
      </c>
    </row>
    <row r="79" spans="1:6" s="111" customFormat="1" ht="12.75">
      <c r="A79" s="187">
        <v>3.8</v>
      </c>
      <c r="B79" s="183" t="s">
        <v>173</v>
      </c>
      <c r="C79" s="179">
        <v>0.5</v>
      </c>
      <c r="D79" s="179">
        <v>1213</v>
      </c>
      <c r="E79" s="138"/>
      <c r="F79" s="180">
        <v>14556</v>
      </c>
    </row>
    <row r="80" spans="1:6" s="111" customFormat="1" ht="12.75">
      <c r="A80" s="187">
        <v>3.9</v>
      </c>
      <c r="B80" s="183" t="s">
        <v>172</v>
      </c>
      <c r="C80" s="179">
        <v>0.12</v>
      </c>
      <c r="D80" s="179">
        <v>291</v>
      </c>
      <c r="E80" s="138"/>
      <c r="F80" s="180">
        <v>3492</v>
      </c>
    </row>
    <row r="81" spans="1:6" s="111" customFormat="1" ht="12" customHeight="1">
      <c r="A81" s="179">
        <v>3.1</v>
      </c>
      <c r="B81" s="183" t="s">
        <v>174</v>
      </c>
      <c r="C81" s="179">
        <v>0.24</v>
      </c>
      <c r="D81" s="179">
        <v>583</v>
      </c>
      <c r="E81" s="138"/>
      <c r="F81" s="180">
        <v>6996</v>
      </c>
    </row>
    <row r="82" spans="1:6" s="111" customFormat="1" ht="12.75">
      <c r="A82" s="179">
        <v>3.11</v>
      </c>
      <c r="B82" s="183" t="s">
        <v>175</v>
      </c>
      <c r="C82" s="179">
        <v>0.09</v>
      </c>
      <c r="D82" s="179">
        <v>220</v>
      </c>
      <c r="E82" s="138"/>
      <c r="F82" s="180">
        <v>2640</v>
      </c>
    </row>
    <row r="83" spans="1:6" s="111" customFormat="1" ht="12.75">
      <c r="A83" s="179">
        <v>3.12</v>
      </c>
      <c r="B83" s="183" t="s">
        <v>176</v>
      </c>
      <c r="C83" s="179">
        <v>0.04</v>
      </c>
      <c r="D83" s="179">
        <v>100</v>
      </c>
      <c r="E83" s="138"/>
      <c r="F83" s="180">
        <v>1200</v>
      </c>
    </row>
    <row r="84" spans="1:6" s="111" customFormat="1" ht="12.75">
      <c r="A84" s="179">
        <v>3.13</v>
      </c>
      <c r="B84" s="183" t="s">
        <v>177</v>
      </c>
      <c r="C84" s="179">
        <v>0.02</v>
      </c>
      <c r="D84" s="179">
        <v>50</v>
      </c>
      <c r="E84" s="138"/>
      <c r="F84" s="180">
        <v>600</v>
      </c>
    </row>
    <row r="85" spans="1:6" s="111" customFormat="1" ht="12.75">
      <c r="A85" s="179">
        <v>3.14</v>
      </c>
      <c r="B85" s="183" t="s">
        <v>178</v>
      </c>
      <c r="C85" s="179">
        <v>0.62</v>
      </c>
      <c r="D85" s="179">
        <v>1513</v>
      </c>
      <c r="E85" s="138"/>
      <c r="F85" s="180">
        <v>18156</v>
      </c>
    </row>
    <row r="86" spans="1:6" s="111" customFormat="1" ht="12.75">
      <c r="A86" s="179">
        <v>3.15</v>
      </c>
      <c r="B86" s="183" t="s">
        <v>179</v>
      </c>
      <c r="C86" s="179">
        <v>0.09</v>
      </c>
      <c r="D86" s="179">
        <v>200</v>
      </c>
      <c r="E86" s="138"/>
      <c r="F86" s="180">
        <v>2400</v>
      </c>
    </row>
    <row r="87" spans="1:6" s="111" customFormat="1" ht="11.25" customHeight="1">
      <c r="A87" s="179">
        <v>3.16</v>
      </c>
      <c r="B87" s="183" t="s">
        <v>180</v>
      </c>
      <c r="C87" s="179">
        <v>0.25</v>
      </c>
      <c r="D87" s="179">
        <v>607</v>
      </c>
      <c r="E87" s="138"/>
      <c r="F87" s="180">
        <v>7284</v>
      </c>
    </row>
    <row r="88" spans="1:6" s="111" customFormat="1" ht="12" customHeight="1">
      <c r="A88" s="179">
        <v>3.17</v>
      </c>
      <c r="B88" s="183" t="s">
        <v>181</v>
      </c>
      <c r="C88" s="179">
        <v>1.42</v>
      </c>
      <c r="D88" s="179">
        <v>3444.78</v>
      </c>
      <c r="E88" s="138"/>
      <c r="F88" s="180">
        <v>41337.36</v>
      </c>
    </row>
    <row r="89" spans="1:6" s="111" customFormat="1" ht="12.75">
      <c r="A89" s="179">
        <v>3.18</v>
      </c>
      <c r="B89" s="190" t="s">
        <v>167</v>
      </c>
      <c r="C89" s="191">
        <v>0.29</v>
      </c>
      <c r="D89" s="191">
        <v>703.51</v>
      </c>
      <c r="E89" s="128"/>
      <c r="F89" s="192">
        <v>8442.12</v>
      </c>
    </row>
    <row r="90" spans="1:6" s="111" customFormat="1" ht="11.25" customHeight="1">
      <c r="A90" s="179">
        <v>3.19</v>
      </c>
      <c r="B90" s="183" t="s">
        <v>182</v>
      </c>
      <c r="C90" s="179">
        <v>0.7</v>
      </c>
      <c r="D90" s="179">
        <v>1698.13</v>
      </c>
      <c r="E90" s="138"/>
      <c r="F90" s="180">
        <v>20377.56</v>
      </c>
    </row>
    <row r="91" spans="1:6" s="111" customFormat="1" ht="11.25" customHeight="1">
      <c r="A91" s="179">
        <v>3.2</v>
      </c>
      <c r="B91" s="183" t="s">
        <v>183</v>
      </c>
      <c r="C91" s="179">
        <v>0.6</v>
      </c>
      <c r="D91" s="179">
        <v>1456</v>
      </c>
      <c r="E91" s="138"/>
      <c r="F91" s="180">
        <v>17472</v>
      </c>
    </row>
    <row r="92" spans="1:6" s="111" customFormat="1" ht="12" customHeight="1">
      <c r="A92" s="179">
        <v>3.21</v>
      </c>
      <c r="B92" s="183" t="s">
        <v>184</v>
      </c>
      <c r="C92" s="179">
        <v>0.14</v>
      </c>
      <c r="D92" s="179">
        <v>340</v>
      </c>
      <c r="E92" s="138"/>
      <c r="F92" s="180">
        <v>4080</v>
      </c>
    </row>
    <row r="93" spans="1:6" s="111" customFormat="1" ht="12.75">
      <c r="A93" s="179">
        <v>3.22</v>
      </c>
      <c r="B93" s="190" t="s">
        <v>167</v>
      </c>
      <c r="C93" s="191">
        <v>0.03</v>
      </c>
      <c r="D93" s="191">
        <v>73</v>
      </c>
      <c r="E93" s="128"/>
      <c r="F93" s="192">
        <v>876</v>
      </c>
    </row>
    <row r="94" spans="1:6" s="111" customFormat="1" ht="28.5" customHeight="1">
      <c r="A94" s="184"/>
      <c r="B94" s="201" t="s">
        <v>155</v>
      </c>
      <c r="C94" s="181">
        <f>SUM(C78:C93)</f>
        <v>6.75</v>
      </c>
      <c r="D94" s="181">
        <f>SUM(D78:D93)</f>
        <v>16374.420000000002</v>
      </c>
      <c r="E94" s="202"/>
      <c r="F94" s="182">
        <f>SUM(F78:F93)</f>
        <v>196493.03999999998</v>
      </c>
    </row>
    <row r="95" spans="1:7" s="111" customFormat="1" ht="12.75">
      <c r="A95" s="58"/>
      <c r="B95" s="203"/>
      <c r="C95" s="204"/>
      <c r="D95" s="204"/>
      <c r="E95" s="133"/>
      <c r="F95" s="205"/>
      <c r="G95" s="133"/>
    </row>
    <row r="96" spans="1:7" s="111" customFormat="1" ht="12.75" hidden="1">
      <c r="A96" s="133"/>
      <c r="B96" s="206"/>
      <c r="C96" s="204"/>
      <c r="D96" s="204"/>
      <c r="E96" s="133"/>
      <c r="F96" s="207"/>
      <c r="G96" s="133"/>
    </row>
    <row r="97" spans="1:7" s="111" customFormat="1" ht="16.5" customHeight="1">
      <c r="A97" s="125"/>
      <c r="B97" s="144" t="s">
        <v>220</v>
      </c>
      <c r="C97" s="126"/>
      <c r="D97" s="127"/>
      <c r="E97" s="49"/>
      <c r="F97" s="144"/>
      <c r="G97" s="144"/>
    </row>
    <row r="98" spans="1:7" s="82" customFormat="1" ht="24" customHeight="1">
      <c r="A98" s="160"/>
      <c r="B98" s="160" t="s">
        <v>219</v>
      </c>
      <c r="C98" s="160"/>
      <c r="D98" s="163"/>
      <c r="F98" s="160"/>
      <c r="G98" s="160"/>
    </row>
    <row r="99" spans="1:7" s="82" customFormat="1" ht="18.75" customHeight="1">
      <c r="A99" s="149"/>
      <c r="B99" s="164" t="s">
        <v>201</v>
      </c>
      <c r="C99" s="149" t="s">
        <v>214</v>
      </c>
      <c r="D99" s="165" t="s">
        <v>203</v>
      </c>
      <c r="E99" s="148"/>
      <c r="F99" s="149">
        <v>12</v>
      </c>
      <c r="G99" s="161"/>
    </row>
    <row r="100" spans="1:7" s="82" customFormat="1" ht="11.25" customHeight="1">
      <c r="A100" s="154"/>
      <c r="B100" s="166" t="s">
        <v>202</v>
      </c>
      <c r="C100" s="167">
        <v>1</v>
      </c>
      <c r="D100" s="168" t="s">
        <v>204</v>
      </c>
      <c r="E100" s="156"/>
      <c r="F100" s="154" t="s">
        <v>150</v>
      </c>
      <c r="G100" s="160"/>
    </row>
    <row r="101" spans="1:7" s="82" customFormat="1" ht="11.25" customHeight="1">
      <c r="A101" s="154"/>
      <c r="B101" s="166"/>
      <c r="C101" s="167"/>
      <c r="D101" s="168"/>
      <c r="E101" s="118"/>
      <c r="F101" s="154"/>
      <c r="G101" s="160"/>
    </row>
    <row r="102" spans="1:7" s="111" customFormat="1" ht="12.75">
      <c r="A102" s="131">
        <v>1</v>
      </c>
      <c r="B102" s="129" t="s">
        <v>205</v>
      </c>
      <c r="C102" s="131">
        <v>0.04</v>
      </c>
      <c r="D102" s="136">
        <v>100</v>
      </c>
      <c r="F102" s="131">
        <f aca="true" t="shared" si="1" ref="F102:F110">D102*12</f>
        <v>1200</v>
      </c>
      <c r="G102" s="143"/>
    </row>
    <row r="103" spans="1:7" s="111" customFormat="1" ht="12.75">
      <c r="A103" s="137">
        <v>2</v>
      </c>
      <c r="B103" s="138" t="s">
        <v>206</v>
      </c>
      <c r="C103" s="131">
        <v>0.17</v>
      </c>
      <c r="D103" s="139">
        <v>400</v>
      </c>
      <c r="F103" s="131">
        <f t="shared" si="1"/>
        <v>4800</v>
      </c>
      <c r="G103" s="143"/>
    </row>
    <row r="104" spans="1:7" s="111" customFormat="1" ht="12.75">
      <c r="A104" s="131">
        <v>3</v>
      </c>
      <c r="B104" s="129" t="s">
        <v>207</v>
      </c>
      <c r="C104" s="131">
        <v>0.19</v>
      </c>
      <c r="D104" s="136">
        <v>450</v>
      </c>
      <c r="F104" s="131">
        <f t="shared" si="1"/>
        <v>5400</v>
      </c>
      <c r="G104" s="143"/>
    </row>
    <row r="105" spans="1:7" s="111" customFormat="1" ht="12.75">
      <c r="A105" s="137">
        <v>4</v>
      </c>
      <c r="B105" s="138" t="s">
        <v>208</v>
      </c>
      <c r="C105" s="131">
        <v>0.12</v>
      </c>
      <c r="D105" s="139">
        <v>300</v>
      </c>
      <c r="F105" s="131">
        <f t="shared" si="1"/>
        <v>3600</v>
      </c>
      <c r="G105" s="143"/>
    </row>
    <row r="106" spans="1:7" s="111" customFormat="1" ht="12.75">
      <c r="A106" s="131">
        <v>5</v>
      </c>
      <c r="B106" s="129" t="s">
        <v>209</v>
      </c>
      <c r="C106" s="131">
        <v>0.12</v>
      </c>
      <c r="D106" s="136">
        <v>300</v>
      </c>
      <c r="F106" s="131">
        <f t="shared" si="1"/>
        <v>3600</v>
      </c>
      <c r="G106" s="143"/>
    </row>
    <row r="107" spans="1:7" s="111" customFormat="1" ht="12.75">
      <c r="A107" s="137">
        <v>6</v>
      </c>
      <c r="B107" s="138" t="s">
        <v>210</v>
      </c>
      <c r="C107" s="131">
        <v>0.12</v>
      </c>
      <c r="D107" s="139">
        <v>300</v>
      </c>
      <c r="F107" s="131">
        <f t="shared" si="1"/>
        <v>3600</v>
      </c>
      <c r="G107" s="143"/>
    </row>
    <row r="108" spans="1:7" s="111" customFormat="1" ht="12.75">
      <c r="A108" s="131">
        <v>7</v>
      </c>
      <c r="B108" s="129" t="s">
        <v>211</v>
      </c>
      <c r="C108" s="131">
        <v>0.12</v>
      </c>
      <c r="D108" s="136">
        <v>300</v>
      </c>
      <c r="F108" s="131">
        <f t="shared" si="1"/>
        <v>3600</v>
      </c>
      <c r="G108" s="143"/>
    </row>
    <row r="109" spans="1:7" s="111" customFormat="1" ht="12.75">
      <c r="A109" s="137">
        <v>8</v>
      </c>
      <c r="B109" s="138" t="s">
        <v>212</v>
      </c>
      <c r="C109" s="131">
        <v>0.04</v>
      </c>
      <c r="D109" s="139">
        <v>100</v>
      </c>
      <c r="F109" s="131">
        <f t="shared" si="1"/>
        <v>1200</v>
      </c>
      <c r="G109" s="143"/>
    </row>
    <row r="110" spans="1:7" s="111" customFormat="1" ht="12.75">
      <c r="A110" s="137">
        <v>9</v>
      </c>
      <c r="B110" s="138" t="s">
        <v>213</v>
      </c>
      <c r="C110" s="131">
        <v>1.48</v>
      </c>
      <c r="D110" s="139">
        <v>3600</v>
      </c>
      <c r="F110" s="131">
        <f t="shared" si="1"/>
        <v>43200</v>
      </c>
      <c r="G110" s="143"/>
    </row>
    <row r="111" spans="1:7" s="82" customFormat="1" ht="12">
      <c r="A111" s="158"/>
      <c r="B111" s="115"/>
      <c r="C111" s="154"/>
      <c r="D111" s="159"/>
      <c r="F111" s="154"/>
      <c r="G111" s="160"/>
    </row>
    <row r="112" spans="1:7" s="229" customFormat="1" ht="16.5" customHeight="1">
      <c r="A112" s="231"/>
      <c r="B112" s="232" t="s">
        <v>155</v>
      </c>
      <c r="C112" s="233">
        <f>SUM(C102:C110)</f>
        <v>2.4</v>
      </c>
      <c r="D112" s="234">
        <f>SUM(D102:D110)</f>
        <v>5850</v>
      </c>
      <c r="E112" s="112"/>
      <c r="F112" s="233">
        <f>SUM(F102:F110)</f>
        <v>70200</v>
      </c>
      <c r="G112" s="235"/>
    </row>
    <row r="113" spans="1:7" s="82" customFormat="1" ht="16.5" customHeight="1">
      <c r="A113" s="160"/>
      <c r="B113" s="117"/>
      <c r="C113" s="161"/>
      <c r="D113" s="162"/>
      <c r="E113" s="119"/>
      <c r="F113" s="161"/>
      <c r="G113" s="161"/>
    </row>
    <row r="114" spans="1:6" s="111" customFormat="1" ht="22.5" customHeight="1">
      <c r="A114" s="133"/>
      <c r="B114" s="206"/>
      <c r="C114" s="204"/>
      <c r="D114" s="133"/>
      <c r="E114" s="207"/>
      <c r="F114" s="133"/>
    </row>
    <row r="115" spans="1:5" s="111" customFormat="1" ht="13.5" customHeight="1">
      <c r="A115" s="133"/>
      <c r="B115" s="120" t="s">
        <v>185</v>
      </c>
      <c r="C115" s="128"/>
      <c r="D115" s="207"/>
      <c r="E115" s="133"/>
    </row>
    <row r="116" spans="1:5" s="111" customFormat="1" ht="14.25" customHeight="1">
      <c r="A116" s="133"/>
      <c r="B116" s="209" t="s">
        <v>186</v>
      </c>
      <c r="C116" s="210"/>
      <c r="D116" s="207"/>
      <c r="E116" s="133"/>
    </row>
    <row r="117" spans="1:5" s="111" customFormat="1" ht="15" customHeight="1">
      <c r="A117" s="58"/>
      <c r="B117" s="209" t="s">
        <v>187</v>
      </c>
      <c r="C117" s="211"/>
      <c r="D117" s="212"/>
      <c r="E117" s="133"/>
    </row>
    <row r="118" spans="1:5" s="111" customFormat="1" ht="15.75" customHeight="1">
      <c r="A118" s="58"/>
      <c r="B118" s="236" t="s">
        <v>188</v>
      </c>
      <c r="C118" s="123"/>
      <c r="D118" s="212"/>
      <c r="E118" s="133"/>
    </row>
    <row r="119" spans="1:5" s="111" customFormat="1" ht="12.75">
      <c r="A119" s="133"/>
      <c r="B119" s="138" t="s">
        <v>154</v>
      </c>
      <c r="C119" s="123">
        <v>7</v>
      </c>
      <c r="D119" s="212"/>
      <c r="E119" s="133"/>
    </row>
    <row r="120" spans="1:5" s="111" customFormat="1" ht="12.75">
      <c r="A120" s="133"/>
      <c r="B120" s="178" t="s">
        <v>163</v>
      </c>
      <c r="C120" s="213">
        <v>1.3</v>
      </c>
      <c r="D120" s="212"/>
      <c r="E120" s="133"/>
    </row>
    <row r="121" spans="1:5" s="111" customFormat="1" ht="25.5">
      <c r="A121" s="133"/>
      <c r="B121" s="178" t="s">
        <v>157</v>
      </c>
      <c r="C121" s="179">
        <v>4.93</v>
      </c>
      <c r="D121" s="207"/>
      <c r="E121" s="133"/>
    </row>
    <row r="122" spans="1:5" s="49" customFormat="1" ht="12.75">
      <c r="A122" s="58"/>
      <c r="B122" s="186" t="s">
        <v>165</v>
      </c>
      <c r="C122" s="181">
        <v>13</v>
      </c>
      <c r="D122" s="214"/>
      <c r="E122" s="58"/>
    </row>
    <row r="123" spans="1:5" s="111" customFormat="1" ht="12.75">
      <c r="A123" s="133"/>
      <c r="B123" s="215" t="s">
        <v>189</v>
      </c>
      <c r="C123" s="179">
        <v>1.42</v>
      </c>
      <c r="D123" s="207"/>
      <c r="E123" s="204"/>
    </row>
    <row r="124" spans="1:5" s="111" customFormat="1" ht="12.75">
      <c r="A124" s="133"/>
      <c r="B124" s="190" t="s">
        <v>167</v>
      </c>
      <c r="C124" s="179">
        <v>0.29</v>
      </c>
      <c r="D124" s="207"/>
      <c r="E124" s="133"/>
    </row>
    <row r="125" spans="1:5" s="111" customFormat="1" ht="12.75">
      <c r="A125" s="133"/>
      <c r="B125" s="188" t="s">
        <v>168</v>
      </c>
      <c r="C125" s="179">
        <v>1.42</v>
      </c>
      <c r="D125" s="133"/>
      <c r="E125" s="133"/>
    </row>
    <row r="126" spans="1:5" s="111" customFormat="1" ht="12.75">
      <c r="A126" s="133"/>
      <c r="B126" s="190" t="s">
        <v>167</v>
      </c>
      <c r="C126" s="191">
        <v>0.29</v>
      </c>
      <c r="D126" s="207"/>
      <c r="E126" s="133"/>
    </row>
    <row r="127" spans="1:5" s="111" customFormat="1" ht="12.75">
      <c r="A127" s="133"/>
      <c r="B127" s="216" t="s">
        <v>169</v>
      </c>
      <c r="C127" s="191"/>
      <c r="D127" s="133"/>
      <c r="E127" s="133"/>
    </row>
    <row r="128" spans="1:3" s="111" customFormat="1" ht="12.75">
      <c r="A128" s="133"/>
      <c r="B128" s="217" t="s">
        <v>170</v>
      </c>
      <c r="C128" s="196">
        <v>2.373</v>
      </c>
    </row>
    <row r="129" spans="1:3" s="111" customFormat="1" ht="12.75">
      <c r="A129" s="133"/>
      <c r="B129" s="188" t="s">
        <v>167</v>
      </c>
      <c r="C129" s="196">
        <v>0.48</v>
      </c>
    </row>
    <row r="130" spans="1:3" s="49" customFormat="1" ht="21" customHeight="1">
      <c r="A130" s="58"/>
      <c r="B130" s="218" t="s">
        <v>155</v>
      </c>
      <c r="C130" s="181">
        <f>SUM(C123:C129)</f>
        <v>6.273</v>
      </c>
    </row>
    <row r="131" spans="1:3" s="111" customFormat="1" ht="12.75">
      <c r="A131" s="133"/>
      <c r="B131" s="188" t="s">
        <v>171</v>
      </c>
      <c r="C131" s="179">
        <v>1.6</v>
      </c>
    </row>
    <row r="132" spans="1:3" s="111" customFormat="1" ht="12.75">
      <c r="A132" s="133"/>
      <c r="B132" s="183" t="s">
        <v>173</v>
      </c>
      <c r="C132" s="179">
        <v>0.5</v>
      </c>
    </row>
    <row r="133" spans="1:3" s="111" customFormat="1" ht="12.75">
      <c r="A133" s="133"/>
      <c r="B133" s="183" t="s">
        <v>172</v>
      </c>
      <c r="C133" s="179">
        <v>0.12</v>
      </c>
    </row>
    <row r="134" spans="1:3" s="111" customFormat="1" ht="12.75">
      <c r="A134" s="133"/>
      <c r="B134" s="183" t="s">
        <v>174</v>
      </c>
      <c r="C134" s="179">
        <v>0.24</v>
      </c>
    </row>
    <row r="135" spans="1:3" s="111" customFormat="1" ht="13.5" customHeight="1">
      <c r="A135" s="133"/>
      <c r="B135" s="183" t="s">
        <v>175</v>
      </c>
      <c r="C135" s="179">
        <v>0.09</v>
      </c>
    </row>
    <row r="136" spans="1:3" s="111" customFormat="1" ht="12.75">
      <c r="A136" s="133"/>
      <c r="B136" s="183" t="s">
        <v>176</v>
      </c>
      <c r="C136" s="179">
        <v>0.04</v>
      </c>
    </row>
    <row r="137" spans="1:3" s="111" customFormat="1" ht="12.75">
      <c r="A137" s="58"/>
      <c r="B137" s="183" t="s">
        <v>177</v>
      </c>
      <c r="C137" s="191">
        <v>0.02</v>
      </c>
    </row>
    <row r="138" spans="1:3" s="111" customFormat="1" ht="15" customHeight="1">
      <c r="A138" s="219"/>
      <c r="B138" s="220" t="s">
        <v>178</v>
      </c>
      <c r="C138" s="179">
        <v>0.62</v>
      </c>
    </row>
    <row r="139" spans="1:3" s="111" customFormat="1" ht="12.75">
      <c r="A139" s="219"/>
      <c r="B139" s="220" t="s">
        <v>179</v>
      </c>
      <c r="C139" s="179">
        <v>0.09</v>
      </c>
    </row>
    <row r="140" spans="1:3" s="111" customFormat="1" ht="12.75">
      <c r="A140" s="133"/>
      <c r="B140" s="220" t="s">
        <v>180</v>
      </c>
      <c r="C140" s="179">
        <v>0.25</v>
      </c>
    </row>
    <row r="141" spans="1:3" s="111" customFormat="1" ht="12.75">
      <c r="A141" s="58"/>
      <c r="B141" s="220" t="s">
        <v>181</v>
      </c>
      <c r="C141" s="179">
        <v>1.42</v>
      </c>
    </row>
    <row r="142" spans="1:3" s="111" customFormat="1" ht="12.75">
      <c r="A142" s="221"/>
      <c r="B142" s="222" t="s">
        <v>167</v>
      </c>
      <c r="C142" s="179">
        <v>0.29</v>
      </c>
    </row>
    <row r="143" spans="1:3" s="111" customFormat="1" ht="12.75">
      <c r="A143" s="58"/>
      <c r="B143" s="220" t="s">
        <v>182</v>
      </c>
      <c r="C143" s="179">
        <v>0.7</v>
      </c>
    </row>
    <row r="144" spans="1:3" s="111" customFormat="1" ht="12.75">
      <c r="A144" s="133"/>
      <c r="B144" s="183" t="s">
        <v>183</v>
      </c>
      <c r="C144" s="196">
        <v>0.6</v>
      </c>
    </row>
    <row r="145" spans="1:3" s="111" customFormat="1" ht="15" customHeight="1">
      <c r="A145" s="133"/>
      <c r="B145" s="183" t="s">
        <v>184</v>
      </c>
      <c r="C145" s="179">
        <v>0.14</v>
      </c>
    </row>
    <row r="146" spans="1:3" s="111" customFormat="1" ht="12.75">
      <c r="A146" s="133"/>
      <c r="B146" s="190" t="s">
        <v>167</v>
      </c>
      <c r="C146" s="191">
        <v>0.03</v>
      </c>
    </row>
    <row r="147" spans="1:5" s="111" customFormat="1" ht="19.5" customHeight="1">
      <c r="A147" s="133"/>
      <c r="B147" s="140" t="s">
        <v>155</v>
      </c>
      <c r="C147" s="181">
        <f>SUM(C131:C146)</f>
        <v>6.75</v>
      </c>
      <c r="E147" s="208"/>
    </row>
    <row r="148" spans="1:4" s="111" customFormat="1" ht="12.75">
      <c r="A148" s="133"/>
      <c r="B148" s="58"/>
      <c r="C148" s="114"/>
      <c r="D148" s="133"/>
    </row>
    <row r="149" spans="1:7" s="111" customFormat="1" ht="15">
      <c r="A149" s="133"/>
      <c r="B149" s="107"/>
      <c r="C149" s="82" t="s">
        <v>222</v>
      </c>
      <c r="D149" s="82"/>
      <c r="E149" s="230"/>
      <c r="F149" s="230"/>
      <c r="G149" s="230"/>
    </row>
    <row r="150" spans="1:5" s="111" customFormat="1" ht="13.5" customHeight="1">
      <c r="A150" s="133"/>
      <c r="B150" s="223" t="s">
        <v>191</v>
      </c>
      <c r="C150" s="133"/>
      <c r="D150" s="133"/>
      <c r="E150" s="133"/>
    </row>
    <row r="151" spans="1:5" s="111" customFormat="1" ht="12.75" customHeight="1">
      <c r="A151" s="133"/>
      <c r="B151" s="205" t="s">
        <v>190</v>
      </c>
      <c r="C151" s="143"/>
      <c r="D151" s="143"/>
      <c r="E151" s="133"/>
    </row>
    <row r="152" spans="1:5" s="111" customFormat="1" ht="15" customHeight="1">
      <c r="A152" s="58"/>
      <c r="B152" s="205" t="s">
        <v>192</v>
      </c>
      <c r="C152" s="224"/>
      <c r="D152" s="224"/>
      <c r="E152" s="133"/>
    </row>
    <row r="153" spans="1:5" s="111" customFormat="1" ht="21.75" customHeight="1">
      <c r="A153" s="58"/>
      <c r="B153" s="205" t="s">
        <v>193</v>
      </c>
      <c r="C153" s="225"/>
      <c r="D153" s="225"/>
      <c r="E153" s="133"/>
    </row>
    <row r="154" spans="1:5" s="111" customFormat="1" ht="20.25" customHeight="1">
      <c r="A154" s="58"/>
      <c r="B154" s="121" t="s">
        <v>196</v>
      </c>
      <c r="C154" s="226" t="s">
        <v>197</v>
      </c>
      <c r="D154" s="226" t="s">
        <v>198</v>
      </c>
      <c r="E154" s="133"/>
    </row>
    <row r="155" spans="1:5" s="111" customFormat="1" ht="18" customHeight="1">
      <c r="A155" s="58"/>
      <c r="B155" s="122"/>
      <c r="C155" s="124" t="s">
        <v>199</v>
      </c>
      <c r="D155" s="124" t="s">
        <v>199</v>
      </c>
      <c r="E155" s="133"/>
    </row>
    <row r="156" spans="1:5" s="111" customFormat="1" ht="12.75">
      <c r="A156" s="133"/>
      <c r="B156" s="129" t="s">
        <v>194</v>
      </c>
      <c r="C156" s="123">
        <v>7</v>
      </c>
      <c r="D156" s="123">
        <v>7</v>
      </c>
      <c r="E156" s="133"/>
    </row>
    <row r="157" spans="1:5" s="111" customFormat="1" ht="12.75">
      <c r="A157" s="133"/>
      <c r="B157" s="178" t="s">
        <v>152</v>
      </c>
      <c r="C157" s="213">
        <v>12</v>
      </c>
      <c r="D157" s="213">
        <v>12</v>
      </c>
      <c r="E157" s="133"/>
    </row>
    <row r="158" spans="1:5" s="111" customFormat="1" ht="12.75">
      <c r="A158" s="133"/>
      <c r="B158" s="138" t="s">
        <v>153</v>
      </c>
      <c r="C158" s="123">
        <v>1</v>
      </c>
      <c r="D158" s="123">
        <v>1</v>
      </c>
      <c r="E158" s="133"/>
    </row>
    <row r="159" spans="1:5" s="111" customFormat="1" ht="12.75">
      <c r="A159" s="133"/>
      <c r="B159" s="178" t="s">
        <v>195</v>
      </c>
      <c r="C159" s="213">
        <v>4.93</v>
      </c>
      <c r="D159" s="213"/>
      <c r="E159" s="133"/>
    </row>
    <row r="160" spans="1:5" s="111" customFormat="1" ht="12.75">
      <c r="A160" s="133"/>
      <c r="B160" s="178" t="s">
        <v>200</v>
      </c>
      <c r="C160" s="213">
        <v>1.3</v>
      </c>
      <c r="D160" s="213"/>
      <c r="E160" s="133"/>
    </row>
    <row r="161" spans="1:5" s="49" customFormat="1" ht="18" customHeight="1">
      <c r="A161" s="58"/>
      <c r="B161" s="186" t="s">
        <v>165</v>
      </c>
      <c r="C161" s="181">
        <f>SUM(C156:C160)</f>
        <v>26.23</v>
      </c>
      <c r="D161" s="181">
        <f>SUM(D156:D159)</f>
        <v>20</v>
      </c>
      <c r="E161" s="58"/>
    </row>
    <row r="162" spans="1:3" s="111" customFormat="1" ht="12.75">
      <c r="A162" s="133"/>
      <c r="B162" s="58"/>
      <c r="C162" s="114"/>
    </row>
    <row r="163" spans="3:5" s="111" customFormat="1" ht="12.75">
      <c r="C163" s="227"/>
      <c r="E163" s="208"/>
    </row>
    <row r="164" s="111" customFormat="1" ht="12.75">
      <c r="C164" s="228"/>
    </row>
    <row r="165" spans="3:6" s="111" customFormat="1" ht="12.75">
      <c r="C165" s="228"/>
      <c r="F165" s="208"/>
    </row>
    <row r="166" s="111" customFormat="1" ht="12.75">
      <c r="F166" s="208"/>
    </row>
    <row r="167" s="111" customFormat="1" ht="12.75"/>
    <row r="168" s="111" customFormat="1" ht="12.75">
      <c r="H168" s="133"/>
    </row>
    <row r="169" s="111" customFormat="1" ht="12.75">
      <c r="I169" s="133"/>
    </row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pans="10:11" ht="12.75">
      <c r="J175" s="4"/>
      <c r="K175" s="49"/>
    </row>
    <row r="176" ht="12.75">
      <c r="J176" s="49"/>
    </row>
    <row r="177" ht="7.5" customHeight="1"/>
    <row r="178" ht="20.25" customHeight="1"/>
  </sheetData>
  <sheetProtection/>
  <printOptions/>
  <pageMargins left="0.2" right="0.37" top="0.95" bottom="0" header="0.17" footer="0.5118110236220472"/>
  <pageSetup fitToHeight="4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zoomScalePageLayoutView="0" workbookViewId="0" topLeftCell="A154">
      <selection activeCell="F63" sqref="F63"/>
    </sheetView>
  </sheetViews>
  <sheetFormatPr defaultColWidth="9.140625" defaultRowHeight="12.75"/>
  <cols>
    <col min="1" max="1" width="5.8515625" style="0" customWidth="1"/>
    <col min="2" max="2" width="53.7109375" style="0" customWidth="1"/>
    <col min="3" max="3" width="11.140625" style="0" customWidth="1"/>
    <col min="4" max="4" width="9.57421875" style="0" customWidth="1"/>
    <col min="5" max="5" width="0.13671875" style="0" hidden="1" customWidth="1"/>
    <col min="6" max="6" width="10.28125" style="0" customWidth="1"/>
    <col min="7" max="7" width="10.140625" style="0" customWidth="1"/>
    <col min="8" max="8" width="11.7109375" style="0" customWidth="1"/>
    <col min="9" max="9" width="12.140625" style="0" customWidth="1"/>
    <col min="10" max="10" width="10.421875" style="0" customWidth="1"/>
    <col min="11" max="11" width="11.57421875" style="0" customWidth="1"/>
  </cols>
  <sheetData>
    <row r="1" spans="2:4" s="230" customFormat="1" ht="15.75">
      <c r="B1" s="113" t="s">
        <v>144</v>
      </c>
      <c r="C1" s="82" t="s">
        <v>221</v>
      </c>
      <c r="D1" s="82"/>
    </row>
    <row r="2" s="230" customFormat="1" ht="15.75">
      <c r="B2" s="113"/>
    </row>
    <row r="3" s="230" customFormat="1" ht="15">
      <c r="B3" s="230" t="s">
        <v>223</v>
      </c>
    </row>
    <row r="4" s="230" customFormat="1" ht="15"/>
    <row r="5" s="82" customFormat="1" ht="12">
      <c r="B5" s="82" t="s">
        <v>215</v>
      </c>
    </row>
    <row r="6" s="82" customFormat="1" ht="12"/>
    <row r="7" s="229" customFormat="1" ht="15">
      <c r="B7" s="112" t="s">
        <v>216</v>
      </c>
    </row>
    <row r="8" s="82" customFormat="1" ht="11.25" customHeight="1"/>
    <row r="9" s="82" customFormat="1" ht="11.25" customHeight="1"/>
    <row r="10" spans="1:7" s="82" customFormat="1" ht="17.25" customHeight="1">
      <c r="A10" s="147" t="s">
        <v>160</v>
      </c>
      <c r="B10" s="148" t="s">
        <v>145</v>
      </c>
      <c r="C10" s="149" t="s">
        <v>146</v>
      </c>
      <c r="D10" s="150" t="s">
        <v>147</v>
      </c>
      <c r="E10" s="151"/>
      <c r="F10" s="149" t="s">
        <v>16</v>
      </c>
      <c r="G10" s="152" t="s">
        <v>148</v>
      </c>
    </row>
    <row r="11" spans="1:7" s="82" customFormat="1" ht="17.25" customHeight="1">
      <c r="A11" s="116"/>
      <c r="B11" s="153"/>
      <c r="C11" s="154" t="s">
        <v>149</v>
      </c>
      <c r="D11" s="155">
        <v>1</v>
      </c>
      <c r="E11" s="156"/>
      <c r="F11" s="154"/>
      <c r="G11" s="157" t="s">
        <v>150</v>
      </c>
    </row>
    <row r="12" spans="1:7" s="82" customFormat="1" ht="17.25" customHeight="1">
      <c r="A12" s="116"/>
      <c r="B12" s="130" t="s">
        <v>151</v>
      </c>
      <c r="C12" s="131"/>
      <c r="D12" s="132"/>
      <c r="E12" s="133"/>
      <c r="F12" s="134">
        <v>47099</v>
      </c>
      <c r="G12" s="135">
        <v>565188</v>
      </c>
    </row>
    <row r="13" spans="1:7" s="82" customFormat="1" ht="17.25" customHeight="1">
      <c r="A13" s="116"/>
      <c r="B13" s="130"/>
      <c r="C13" s="131"/>
      <c r="D13" s="132"/>
      <c r="E13" s="133"/>
      <c r="F13" s="134"/>
      <c r="G13" s="135"/>
    </row>
    <row r="14" spans="1:7" s="82" customFormat="1" ht="12.75">
      <c r="A14" s="154" t="s">
        <v>1</v>
      </c>
      <c r="B14" s="129" t="s">
        <v>152</v>
      </c>
      <c r="C14" s="131">
        <v>2211.2</v>
      </c>
      <c r="D14" s="136">
        <v>12</v>
      </c>
      <c r="E14" s="111"/>
      <c r="F14" s="131">
        <v>26534.4</v>
      </c>
      <c r="G14" s="131">
        <v>318413</v>
      </c>
    </row>
    <row r="15" spans="1:7" s="82" customFormat="1" ht="12.75">
      <c r="A15" s="158" t="s">
        <v>3</v>
      </c>
      <c r="B15" s="138" t="s">
        <v>153</v>
      </c>
      <c r="C15" s="137"/>
      <c r="D15" s="139">
        <v>1</v>
      </c>
      <c r="E15" s="111"/>
      <c r="F15" s="137">
        <v>2211.2</v>
      </c>
      <c r="G15" s="137">
        <v>26534</v>
      </c>
    </row>
    <row r="16" spans="1:7" s="82" customFormat="1" ht="12.75">
      <c r="A16" s="158" t="s">
        <v>5</v>
      </c>
      <c r="B16" s="138" t="s">
        <v>154</v>
      </c>
      <c r="C16" s="137"/>
      <c r="D16" s="139">
        <v>7</v>
      </c>
      <c r="E16" s="111"/>
      <c r="F16" s="137">
        <v>15478.4</v>
      </c>
      <c r="G16" s="137">
        <v>185741</v>
      </c>
    </row>
    <row r="17" spans="1:7" s="82" customFormat="1" ht="12.75">
      <c r="A17" s="158"/>
      <c r="B17" s="140" t="s">
        <v>155</v>
      </c>
      <c r="C17" s="137"/>
      <c r="D17" s="141">
        <f>SUM(D14:D16)</f>
        <v>20</v>
      </c>
      <c r="E17" s="49"/>
      <c r="F17" s="142">
        <f>SUM(F14:F16)</f>
        <v>44224</v>
      </c>
      <c r="G17" s="142">
        <f>SUM(G14:G16)</f>
        <v>530688</v>
      </c>
    </row>
    <row r="18" spans="1:7" s="82" customFormat="1" ht="12.75">
      <c r="A18" s="158"/>
      <c r="B18" s="140"/>
      <c r="C18" s="137"/>
      <c r="D18" s="139"/>
      <c r="E18" s="111"/>
      <c r="F18" s="137"/>
      <c r="G18" s="137"/>
    </row>
    <row r="19" spans="1:7" s="82" customFormat="1" ht="12.75">
      <c r="A19" s="158" t="s">
        <v>6</v>
      </c>
      <c r="B19" s="138" t="s">
        <v>156</v>
      </c>
      <c r="C19" s="137">
        <v>2211.2</v>
      </c>
      <c r="D19" s="139">
        <v>1.3</v>
      </c>
      <c r="E19" s="111"/>
      <c r="F19" s="137">
        <v>2874.6</v>
      </c>
      <c r="G19" s="137">
        <v>34495</v>
      </c>
    </row>
    <row r="20" spans="1:7" s="82" customFormat="1" ht="12.75">
      <c r="A20" s="158" t="s">
        <v>8</v>
      </c>
      <c r="B20" s="138" t="s">
        <v>217</v>
      </c>
      <c r="C20" s="137">
        <v>2012.69</v>
      </c>
      <c r="D20" s="139">
        <v>4.93</v>
      </c>
      <c r="E20" s="111"/>
      <c r="F20" s="137"/>
      <c r="G20" s="137"/>
    </row>
    <row r="21" spans="1:7" s="82" customFormat="1" ht="12.75">
      <c r="A21" s="158"/>
      <c r="B21" s="138"/>
      <c r="C21" s="137"/>
      <c r="D21" s="139"/>
      <c r="E21" s="111"/>
      <c r="F21" s="137"/>
      <c r="G21" s="137"/>
    </row>
    <row r="22" spans="1:7" s="82" customFormat="1" ht="12.75">
      <c r="A22" s="158"/>
      <c r="B22" s="138"/>
      <c r="C22" s="137"/>
      <c r="D22" s="139"/>
      <c r="E22" s="111"/>
      <c r="F22" s="137"/>
      <c r="G22" s="137"/>
    </row>
    <row r="23" spans="1:9" s="82" customFormat="1" ht="12.75">
      <c r="A23" s="158"/>
      <c r="B23" s="140" t="s">
        <v>158</v>
      </c>
      <c r="C23" s="142">
        <v>214.7</v>
      </c>
      <c r="D23" s="141">
        <v>19</v>
      </c>
      <c r="E23" s="49"/>
      <c r="F23" s="142">
        <v>4079</v>
      </c>
      <c r="G23" s="142">
        <v>48948</v>
      </c>
      <c r="H23" s="82">
        <v>4192</v>
      </c>
      <c r="I23" s="82">
        <v>50300</v>
      </c>
    </row>
    <row r="24" spans="1:9" s="82" customFormat="1" ht="12.75">
      <c r="A24" s="158">
        <v>1</v>
      </c>
      <c r="B24" s="138" t="s">
        <v>152</v>
      </c>
      <c r="C24" s="137"/>
      <c r="D24" s="139">
        <v>12</v>
      </c>
      <c r="E24" s="111"/>
      <c r="F24" s="137">
        <v>2576.4</v>
      </c>
      <c r="G24" s="137">
        <v>30917</v>
      </c>
      <c r="H24" s="82">
        <v>2648</v>
      </c>
      <c r="I24" s="82">
        <v>31768</v>
      </c>
    </row>
    <row r="25" spans="1:7" s="82" customFormat="1" ht="12.75">
      <c r="A25" s="158">
        <v>2</v>
      </c>
      <c r="B25" s="138" t="s">
        <v>159</v>
      </c>
      <c r="C25" s="137"/>
      <c r="D25" s="139"/>
      <c r="E25" s="111"/>
      <c r="F25" s="137"/>
      <c r="G25" s="137"/>
    </row>
    <row r="26" spans="1:9" s="82" customFormat="1" ht="12.75">
      <c r="A26" s="158">
        <v>3</v>
      </c>
      <c r="B26" s="138" t="s">
        <v>154</v>
      </c>
      <c r="C26" s="137"/>
      <c r="D26" s="139">
        <v>7</v>
      </c>
      <c r="E26" s="111"/>
      <c r="F26" s="137">
        <v>1502.9</v>
      </c>
      <c r="G26" s="137">
        <v>18035</v>
      </c>
      <c r="H26" s="82">
        <v>1544</v>
      </c>
      <c r="I26" s="82">
        <v>18532</v>
      </c>
    </row>
    <row r="27" spans="1:7" s="82" customFormat="1" ht="12.75">
      <c r="A27" s="158"/>
      <c r="B27" s="138"/>
      <c r="C27" s="137"/>
      <c r="D27" s="139"/>
      <c r="E27" s="111"/>
      <c r="F27" s="137"/>
      <c r="G27" s="137"/>
    </row>
    <row r="28" spans="1:7" s="82" customFormat="1" ht="16.5" customHeight="1">
      <c r="A28" s="158"/>
      <c r="B28" s="140" t="s">
        <v>161</v>
      </c>
      <c r="C28" s="142">
        <v>2425.9</v>
      </c>
      <c r="D28" s="141"/>
      <c r="E28" s="49"/>
      <c r="F28" s="142">
        <v>51178</v>
      </c>
      <c r="G28" s="142">
        <v>614131</v>
      </c>
    </row>
    <row r="29" spans="1:7" s="82" customFormat="1" ht="16.5" customHeight="1">
      <c r="A29" s="160"/>
      <c r="B29" s="117"/>
      <c r="C29" s="161"/>
      <c r="D29" s="162"/>
      <c r="E29" s="119"/>
      <c r="F29" s="161"/>
      <c r="G29" s="161"/>
    </row>
    <row r="30" spans="1:7" s="82" customFormat="1" ht="16.5" customHeight="1">
      <c r="A30" s="160"/>
      <c r="B30" s="117"/>
      <c r="C30" s="161"/>
      <c r="D30" s="162"/>
      <c r="E30" s="119"/>
      <c r="F30" s="161"/>
      <c r="G30" s="161"/>
    </row>
    <row r="31" spans="1:7" s="111" customFormat="1" ht="16.5" customHeight="1">
      <c r="A31" s="125"/>
      <c r="B31" s="144" t="s">
        <v>218</v>
      </c>
      <c r="C31" s="126"/>
      <c r="D31" s="127"/>
      <c r="E31" s="49"/>
      <c r="F31" s="144"/>
      <c r="G31" s="144"/>
    </row>
    <row r="32" spans="1:7" s="82" customFormat="1" ht="24" customHeight="1">
      <c r="A32" s="160"/>
      <c r="B32" s="160" t="s">
        <v>219</v>
      </c>
      <c r="C32" s="160"/>
      <c r="D32" s="163"/>
      <c r="F32" s="160"/>
      <c r="G32" s="160"/>
    </row>
    <row r="33" spans="1:7" s="82" customFormat="1" ht="18.75" customHeight="1">
      <c r="A33" s="149"/>
      <c r="B33" s="164" t="s">
        <v>201</v>
      </c>
      <c r="C33" s="149" t="s">
        <v>214</v>
      </c>
      <c r="D33" s="165" t="s">
        <v>203</v>
      </c>
      <c r="E33" s="148"/>
      <c r="F33" s="149">
        <v>12</v>
      </c>
      <c r="G33" s="161"/>
    </row>
    <row r="34" spans="1:7" s="82" customFormat="1" ht="11.25" customHeight="1">
      <c r="A34" s="154"/>
      <c r="B34" s="166" t="s">
        <v>202</v>
      </c>
      <c r="C34" s="167">
        <v>1</v>
      </c>
      <c r="D34" s="168" t="s">
        <v>204</v>
      </c>
      <c r="E34" s="156"/>
      <c r="F34" s="154" t="s">
        <v>150</v>
      </c>
      <c r="G34" s="160"/>
    </row>
    <row r="35" spans="1:7" s="82" customFormat="1" ht="11.25" customHeight="1">
      <c r="A35" s="154"/>
      <c r="B35" s="166"/>
      <c r="C35" s="167"/>
      <c r="D35" s="168"/>
      <c r="E35" s="118"/>
      <c r="F35" s="154"/>
      <c r="G35" s="160"/>
    </row>
    <row r="36" spans="1:7" s="111" customFormat="1" ht="12.75">
      <c r="A36" s="131">
        <v>1</v>
      </c>
      <c r="B36" s="129" t="s">
        <v>205</v>
      </c>
      <c r="C36" s="131">
        <v>0.04</v>
      </c>
      <c r="D36" s="136">
        <v>100</v>
      </c>
      <c r="F36" s="131">
        <f aca="true" t="shared" si="0" ref="F36:F43">D36*12</f>
        <v>1200</v>
      </c>
      <c r="G36" s="143"/>
    </row>
    <row r="37" spans="1:7" s="111" customFormat="1" ht="12.75">
      <c r="A37" s="137">
        <v>2</v>
      </c>
      <c r="B37" s="138" t="s">
        <v>206</v>
      </c>
      <c r="C37" s="131">
        <v>0.17</v>
      </c>
      <c r="D37" s="139">
        <v>400</v>
      </c>
      <c r="F37" s="131">
        <f t="shared" si="0"/>
        <v>4800</v>
      </c>
      <c r="G37" s="143"/>
    </row>
    <row r="38" spans="1:7" s="111" customFormat="1" ht="12.75">
      <c r="A38" s="131">
        <v>3</v>
      </c>
      <c r="B38" s="129" t="s">
        <v>207</v>
      </c>
      <c r="C38" s="131">
        <v>0.19</v>
      </c>
      <c r="D38" s="136">
        <v>450</v>
      </c>
      <c r="F38" s="131">
        <f t="shared" si="0"/>
        <v>5400</v>
      </c>
      <c r="G38" s="143"/>
    </row>
    <row r="39" spans="1:7" s="111" customFormat="1" ht="12.75">
      <c r="A39" s="137">
        <v>4</v>
      </c>
      <c r="B39" s="138" t="s">
        <v>208</v>
      </c>
      <c r="C39" s="131">
        <v>0.12</v>
      </c>
      <c r="D39" s="139">
        <v>300</v>
      </c>
      <c r="F39" s="131">
        <f t="shared" si="0"/>
        <v>3600</v>
      </c>
      <c r="G39" s="143">
        <v>2700</v>
      </c>
    </row>
    <row r="40" spans="1:7" s="111" customFormat="1" ht="12.75">
      <c r="A40" s="131">
        <v>5</v>
      </c>
      <c r="B40" s="129" t="s">
        <v>209</v>
      </c>
      <c r="C40" s="131">
        <v>0.12</v>
      </c>
      <c r="D40" s="136">
        <v>300</v>
      </c>
      <c r="F40" s="131">
        <f t="shared" si="0"/>
        <v>3600</v>
      </c>
      <c r="G40" s="143"/>
    </row>
    <row r="41" spans="1:7" s="111" customFormat="1" ht="12.75">
      <c r="A41" s="137">
        <v>6</v>
      </c>
      <c r="B41" s="138" t="s">
        <v>210</v>
      </c>
      <c r="C41" s="131">
        <v>0.12</v>
      </c>
      <c r="D41" s="139">
        <v>300</v>
      </c>
      <c r="F41" s="131">
        <f t="shared" si="0"/>
        <v>3600</v>
      </c>
      <c r="G41" s="143"/>
    </row>
    <row r="42" spans="1:7" s="111" customFormat="1" ht="12.75">
      <c r="A42" s="131">
        <v>7</v>
      </c>
      <c r="B42" s="129" t="s">
        <v>224</v>
      </c>
      <c r="C42" s="131">
        <v>0.12</v>
      </c>
      <c r="D42" s="136">
        <v>300</v>
      </c>
      <c r="F42" s="131">
        <f t="shared" si="0"/>
        <v>3600</v>
      </c>
      <c r="G42" s="143"/>
    </row>
    <row r="43" spans="1:7" s="111" customFormat="1" ht="12.75">
      <c r="A43" s="137">
        <v>8</v>
      </c>
      <c r="B43" s="138" t="s">
        <v>212</v>
      </c>
      <c r="C43" s="131">
        <v>0.04</v>
      </c>
      <c r="D43" s="139">
        <v>100</v>
      </c>
      <c r="F43" s="131">
        <f t="shared" si="0"/>
        <v>1200</v>
      </c>
      <c r="G43" s="143"/>
    </row>
    <row r="44" spans="1:7" s="111" customFormat="1" ht="12.75">
      <c r="A44" s="137">
        <v>9</v>
      </c>
      <c r="B44" s="138" t="s">
        <v>213</v>
      </c>
      <c r="C44" s="131">
        <v>1.48</v>
      </c>
      <c r="D44" s="139">
        <v>3600</v>
      </c>
      <c r="F44" s="131">
        <v>21600</v>
      </c>
      <c r="G44" s="143"/>
    </row>
    <row r="45" spans="1:8" s="82" customFormat="1" ht="12">
      <c r="A45" s="158">
        <v>10</v>
      </c>
      <c r="B45" s="115" t="s">
        <v>225</v>
      </c>
      <c r="C45" s="154"/>
      <c r="D45" s="159"/>
      <c r="F45" s="154"/>
      <c r="G45" s="160">
        <v>200</v>
      </c>
      <c r="H45" s="82">
        <v>2400</v>
      </c>
    </row>
    <row r="46" spans="1:7" s="229" customFormat="1" ht="16.5" customHeight="1">
      <c r="A46" s="231"/>
      <c r="B46" s="232" t="s">
        <v>155</v>
      </c>
      <c r="C46" s="233">
        <f>SUM(C36:C44)</f>
        <v>2.4</v>
      </c>
      <c r="D46" s="234">
        <f>SUM(D36:D45)</f>
        <v>5850</v>
      </c>
      <c r="E46" s="112"/>
      <c r="F46" s="233">
        <f>SUM(F36:F44)</f>
        <v>48600</v>
      </c>
      <c r="G46" s="235"/>
    </row>
    <row r="47" spans="1:7" s="82" customFormat="1" ht="16.5" customHeight="1">
      <c r="A47" s="160"/>
      <c r="B47" s="117"/>
      <c r="C47" s="161"/>
      <c r="D47" s="162"/>
      <c r="E47" s="119"/>
      <c r="F47" s="161"/>
      <c r="G47" s="161"/>
    </row>
    <row r="48" spans="1:7" s="82" customFormat="1" ht="16.5" customHeight="1">
      <c r="A48" s="160"/>
      <c r="B48" s="117"/>
      <c r="C48" s="161"/>
      <c r="D48" s="162"/>
      <c r="E48" s="119"/>
      <c r="F48" s="161"/>
      <c r="G48" s="161"/>
    </row>
    <row r="49" spans="1:7" s="82" customFormat="1" ht="16.5" customHeight="1">
      <c r="A49" s="160"/>
      <c r="B49" s="117"/>
      <c r="C49" s="161"/>
      <c r="D49" s="162"/>
      <c r="E49" s="119"/>
      <c r="F49" s="161"/>
      <c r="G49" s="161"/>
    </row>
    <row r="50" spans="1:7" s="82" customFormat="1" ht="16.5" customHeight="1">
      <c r="A50" s="160"/>
      <c r="B50" s="117"/>
      <c r="C50" s="161"/>
      <c r="D50" s="162"/>
      <c r="E50" s="119"/>
      <c r="F50" s="161"/>
      <c r="G50" s="161"/>
    </row>
    <row r="51" spans="1:7" s="82" customFormat="1" ht="16.5" customHeight="1">
      <c r="A51" s="160"/>
      <c r="B51" s="117"/>
      <c r="C51" s="161"/>
      <c r="D51" s="162"/>
      <c r="E51" s="119"/>
      <c r="F51" s="161"/>
      <c r="G51" s="161"/>
    </row>
    <row r="52" spans="1:7" s="82" customFormat="1" ht="12">
      <c r="A52" s="118"/>
      <c r="B52" s="117"/>
      <c r="C52" s="118"/>
      <c r="D52" s="118"/>
      <c r="E52" s="118"/>
      <c r="F52" s="118"/>
      <c r="G52" s="118"/>
    </row>
    <row r="53" spans="1:7" s="82" customFormat="1" ht="12">
      <c r="A53" s="118"/>
      <c r="B53" s="117"/>
      <c r="C53" s="118"/>
      <c r="D53" s="118"/>
      <c r="E53" s="118"/>
      <c r="F53" s="118"/>
      <c r="G53" s="118"/>
    </row>
    <row r="54" spans="1:7" s="82" customFormat="1" ht="12">
      <c r="A54" s="118"/>
      <c r="B54" s="117"/>
      <c r="C54" s="118"/>
      <c r="D54" s="118"/>
      <c r="E54" s="118"/>
      <c r="F54" s="118"/>
      <c r="G54" s="118"/>
    </row>
    <row r="55" spans="1:7" s="82" customFormat="1" ht="12">
      <c r="A55" s="118"/>
      <c r="B55" s="117"/>
      <c r="C55" s="118"/>
      <c r="D55" s="118"/>
      <c r="E55" s="118"/>
      <c r="F55" s="118"/>
      <c r="G55" s="118"/>
    </row>
    <row r="56" spans="1:7" s="82" customFormat="1" ht="12">
      <c r="A56" s="118"/>
      <c r="B56" s="117"/>
      <c r="C56" s="118"/>
      <c r="D56" s="118"/>
      <c r="E56" s="118"/>
      <c r="F56" s="118"/>
      <c r="G56" s="118"/>
    </row>
    <row r="57" spans="1:7" s="82" customFormat="1" ht="12">
      <c r="A57" s="118"/>
      <c r="B57" s="117"/>
      <c r="C57" s="118"/>
      <c r="D57" s="118"/>
      <c r="E57" s="118"/>
      <c r="F57" s="118"/>
      <c r="G57" s="118"/>
    </row>
    <row r="58" spans="1:7" s="82" customFormat="1" ht="12">
      <c r="A58" s="118"/>
      <c r="B58" s="117"/>
      <c r="C58" s="118"/>
      <c r="D58" s="118"/>
      <c r="E58" s="118"/>
      <c r="F58" s="118"/>
      <c r="G58" s="118"/>
    </row>
    <row r="59" s="111" customFormat="1" ht="12.75"/>
    <row r="60" s="111" customFormat="1" ht="12.75">
      <c r="B60" s="169" t="s">
        <v>21</v>
      </c>
    </row>
    <row r="61" spans="1:6" s="111" customFormat="1" ht="12.75" customHeight="1">
      <c r="A61" s="170"/>
      <c r="B61" s="171"/>
      <c r="C61" s="172" t="s">
        <v>147</v>
      </c>
      <c r="D61" s="170" t="s">
        <v>16</v>
      </c>
      <c r="E61" s="145"/>
      <c r="F61" s="173" t="s">
        <v>148</v>
      </c>
    </row>
    <row r="62" spans="1:6" s="111" customFormat="1" ht="15" customHeight="1">
      <c r="A62" s="174" t="s">
        <v>160</v>
      </c>
      <c r="B62" s="175" t="s">
        <v>22</v>
      </c>
      <c r="C62" s="176">
        <v>1</v>
      </c>
      <c r="D62" s="134"/>
      <c r="E62" s="146"/>
      <c r="F62" s="135" t="s">
        <v>150</v>
      </c>
    </row>
    <row r="63" spans="1:6" s="111" customFormat="1" ht="18.75" customHeight="1">
      <c r="A63" s="140"/>
      <c r="B63" s="140" t="s">
        <v>162</v>
      </c>
      <c r="C63" s="129"/>
      <c r="D63" s="177">
        <v>53968</v>
      </c>
      <c r="E63" s="177"/>
      <c r="F63" s="177">
        <v>647324</v>
      </c>
    </row>
    <row r="64" spans="1:8" s="111" customFormat="1" ht="12.75">
      <c r="A64" s="138">
        <v>1</v>
      </c>
      <c r="B64" s="178" t="s">
        <v>163</v>
      </c>
      <c r="C64" s="179">
        <v>1.3</v>
      </c>
      <c r="D64" s="179">
        <v>2874.56</v>
      </c>
      <c r="E64" s="138"/>
      <c r="F64" s="180">
        <v>34495</v>
      </c>
      <c r="H64" s="133"/>
    </row>
    <row r="65" spans="1:6" s="111" customFormat="1" ht="25.5">
      <c r="A65" s="138">
        <v>2</v>
      </c>
      <c r="B65" s="178" t="s">
        <v>157</v>
      </c>
      <c r="C65" s="181"/>
      <c r="D65" s="181"/>
      <c r="E65" s="138"/>
      <c r="F65" s="182"/>
    </row>
    <row r="66" spans="1:6" s="111" customFormat="1" ht="15.75" customHeight="1">
      <c r="A66" s="138">
        <v>3</v>
      </c>
      <c r="B66" s="138" t="s">
        <v>154</v>
      </c>
      <c r="C66" s="179">
        <v>7</v>
      </c>
      <c r="D66" s="179">
        <v>15478.4</v>
      </c>
      <c r="E66" s="138"/>
      <c r="F66" s="180">
        <v>185741</v>
      </c>
    </row>
    <row r="67" spans="1:9" s="111" customFormat="1" ht="18.75" customHeight="1">
      <c r="A67" s="138">
        <v>4</v>
      </c>
      <c r="B67" s="183" t="s">
        <v>164</v>
      </c>
      <c r="C67" s="179">
        <v>19</v>
      </c>
      <c r="D67" s="179">
        <v>4079</v>
      </c>
      <c r="E67" s="138"/>
      <c r="F67" s="180">
        <v>48948</v>
      </c>
      <c r="I67" s="133"/>
    </row>
    <row r="68" spans="1:6" s="111" customFormat="1" ht="12.75">
      <c r="A68" s="184"/>
      <c r="B68" s="185"/>
      <c r="C68" s="179"/>
      <c r="D68" s="179"/>
      <c r="E68" s="138"/>
      <c r="F68" s="180"/>
    </row>
    <row r="69" spans="1:6" s="111" customFormat="1" ht="21" customHeight="1">
      <c r="A69" s="180">
        <v>3</v>
      </c>
      <c r="B69" s="186" t="s">
        <v>165</v>
      </c>
      <c r="C69" s="181">
        <v>13</v>
      </c>
      <c r="D69" s="181">
        <v>31536.7</v>
      </c>
      <c r="E69" s="140"/>
      <c r="F69" s="182">
        <v>378440</v>
      </c>
    </row>
    <row r="70" spans="1:6" s="111" customFormat="1" ht="12.75">
      <c r="A70" s="187">
        <v>3.1</v>
      </c>
      <c r="B70" s="188" t="s">
        <v>166</v>
      </c>
      <c r="C70" s="179">
        <v>1.42</v>
      </c>
      <c r="D70" s="179">
        <v>3444.78</v>
      </c>
      <c r="E70" s="138"/>
      <c r="F70" s="180">
        <v>41337.36</v>
      </c>
    </row>
    <row r="71" spans="1:6" s="111" customFormat="1" ht="12.75">
      <c r="A71" s="187">
        <v>3.2</v>
      </c>
      <c r="B71" s="188" t="s">
        <v>167</v>
      </c>
      <c r="C71" s="179">
        <v>0.29</v>
      </c>
      <c r="D71" s="179">
        <v>703.51</v>
      </c>
      <c r="E71" s="138"/>
      <c r="F71" s="180">
        <v>8442.12</v>
      </c>
    </row>
    <row r="72" spans="1:6" s="111" customFormat="1" ht="12.75" customHeight="1">
      <c r="A72" s="187">
        <v>3.3</v>
      </c>
      <c r="B72" s="188" t="s">
        <v>168</v>
      </c>
      <c r="C72" s="179">
        <v>1.42</v>
      </c>
      <c r="D72" s="179">
        <v>3444.78</v>
      </c>
      <c r="E72" s="138"/>
      <c r="F72" s="180">
        <v>41337.36</v>
      </c>
    </row>
    <row r="73" spans="1:6" s="111" customFormat="1" ht="12.75">
      <c r="A73" s="189">
        <v>3.4</v>
      </c>
      <c r="B73" s="190" t="s">
        <v>167</v>
      </c>
      <c r="C73" s="191">
        <v>0.29</v>
      </c>
      <c r="D73" s="191">
        <v>703.51</v>
      </c>
      <c r="E73" s="128"/>
      <c r="F73" s="192">
        <v>8442.12</v>
      </c>
    </row>
    <row r="74" spans="1:6" s="111" customFormat="1" ht="18" customHeight="1">
      <c r="A74" s="189">
        <v>3.5</v>
      </c>
      <c r="B74" s="193" t="s">
        <v>169</v>
      </c>
      <c r="C74" s="191">
        <v>2.37</v>
      </c>
      <c r="D74" s="191">
        <v>5749</v>
      </c>
      <c r="E74" s="133"/>
      <c r="F74" s="192">
        <v>68988</v>
      </c>
    </row>
    <row r="75" spans="1:6" s="111" customFormat="1" ht="12.75" customHeight="1">
      <c r="A75" s="194"/>
      <c r="B75" s="195" t="s">
        <v>170</v>
      </c>
      <c r="C75" s="196"/>
      <c r="D75" s="196"/>
      <c r="E75" s="133"/>
      <c r="F75" s="197"/>
    </row>
    <row r="76" spans="1:6" s="111" customFormat="1" ht="12.75">
      <c r="A76" s="187">
        <v>3.6</v>
      </c>
      <c r="B76" s="188" t="s">
        <v>167</v>
      </c>
      <c r="C76" s="179">
        <v>0.48</v>
      </c>
      <c r="D76" s="179">
        <v>1164</v>
      </c>
      <c r="E76" s="138"/>
      <c r="F76" s="180">
        <v>13968</v>
      </c>
    </row>
    <row r="77" spans="1:6" s="111" customFormat="1" ht="21" customHeight="1">
      <c r="A77" s="194"/>
      <c r="B77" s="198" t="s">
        <v>155</v>
      </c>
      <c r="C77" s="199">
        <v>6.27</v>
      </c>
      <c r="D77" s="199">
        <v>15209.58</v>
      </c>
      <c r="E77" s="177"/>
      <c r="F77" s="200">
        <v>182514.96</v>
      </c>
    </row>
    <row r="78" spans="1:6" s="111" customFormat="1" ht="11.25" customHeight="1">
      <c r="A78" s="187">
        <v>3.7</v>
      </c>
      <c r="B78" s="188" t="s">
        <v>171</v>
      </c>
      <c r="C78" s="179">
        <v>1.6</v>
      </c>
      <c r="D78" s="179">
        <v>3882</v>
      </c>
      <c r="E78" s="138"/>
      <c r="F78" s="180">
        <v>46584</v>
      </c>
    </row>
    <row r="79" spans="1:6" s="111" customFormat="1" ht="12.75">
      <c r="A79" s="187">
        <v>3.8</v>
      </c>
      <c r="B79" s="183" t="s">
        <v>173</v>
      </c>
      <c r="C79" s="179">
        <v>0.5</v>
      </c>
      <c r="D79" s="179">
        <v>1213</v>
      </c>
      <c r="E79" s="138"/>
      <c r="F79" s="180">
        <v>14556</v>
      </c>
    </row>
    <row r="80" spans="1:6" s="111" customFormat="1" ht="12.75">
      <c r="A80" s="187">
        <v>3.9</v>
      </c>
      <c r="B80" s="183" t="s">
        <v>172</v>
      </c>
      <c r="C80" s="179">
        <v>0.12</v>
      </c>
      <c r="D80" s="179">
        <v>291</v>
      </c>
      <c r="E80" s="138"/>
      <c r="F80" s="180">
        <v>3492</v>
      </c>
    </row>
    <row r="81" spans="1:6" s="111" customFormat="1" ht="12" customHeight="1">
      <c r="A81" s="179">
        <v>3.1</v>
      </c>
      <c r="B81" s="183" t="s">
        <v>174</v>
      </c>
      <c r="C81" s="179">
        <v>0.24</v>
      </c>
      <c r="D81" s="179">
        <v>583</v>
      </c>
      <c r="E81" s="138"/>
      <c r="F81" s="180">
        <v>6996</v>
      </c>
    </row>
    <row r="82" spans="1:6" s="111" customFormat="1" ht="12.75">
      <c r="A82" s="179">
        <v>3.11</v>
      </c>
      <c r="B82" s="183" t="s">
        <v>175</v>
      </c>
      <c r="C82" s="179">
        <v>0.09</v>
      </c>
      <c r="D82" s="179">
        <v>220</v>
      </c>
      <c r="E82" s="138"/>
      <c r="F82" s="180">
        <v>2640</v>
      </c>
    </row>
    <row r="83" spans="1:6" s="111" customFormat="1" ht="12.75">
      <c r="A83" s="179">
        <v>3.12</v>
      </c>
      <c r="B83" s="183" t="s">
        <v>176</v>
      </c>
      <c r="C83" s="179">
        <v>0.04</v>
      </c>
      <c r="D83" s="179">
        <v>100</v>
      </c>
      <c r="E83" s="138"/>
      <c r="F83" s="180">
        <v>1200</v>
      </c>
    </row>
    <row r="84" spans="1:6" s="111" customFormat="1" ht="12.75">
      <c r="A84" s="179">
        <v>3.13</v>
      </c>
      <c r="B84" s="183" t="s">
        <v>177</v>
      </c>
      <c r="C84" s="179">
        <v>0.02</v>
      </c>
      <c r="D84" s="179">
        <v>50</v>
      </c>
      <c r="E84" s="138"/>
      <c r="F84" s="180">
        <v>600</v>
      </c>
    </row>
    <row r="85" spans="1:6" s="111" customFormat="1" ht="12.75">
      <c r="A85" s="179">
        <v>3.14</v>
      </c>
      <c r="B85" s="183" t="s">
        <v>178</v>
      </c>
      <c r="C85" s="179">
        <v>0.62</v>
      </c>
      <c r="D85" s="179">
        <v>1513</v>
      </c>
      <c r="E85" s="138"/>
      <c r="F85" s="180">
        <v>18156</v>
      </c>
    </row>
    <row r="86" spans="1:6" s="111" customFormat="1" ht="12.75">
      <c r="A86" s="179">
        <v>3.15</v>
      </c>
      <c r="B86" s="183" t="s">
        <v>179</v>
      </c>
      <c r="C86" s="179">
        <v>0.09</v>
      </c>
      <c r="D86" s="179">
        <v>200</v>
      </c>
      <c r="E86" s="138"/>
      <c r="F86" s="180">
        <v>2400</v>
      </c>
    </row>
    <row r="87" spans="1:6" s="111" customFormat="1" ht="11.25" customHeight="1">
      <c r="A87" s="179">
        <v>3.16</v>
      </c>
      <c r="B87" s="183" t="s">
        <v>180</v>
      </c>
      <c r="C87" s="179">
        <v>0.25</v>
      </c>
      <c r="D87" s="179">
        <v>607</v>
      </c>
      <c r="E87" s="138"/>
      <c r="F87" s="180">
        <v>7284</v>
      </c>
    </row>
    <row r="88" spans="1:6" s="111" customFormat="1" ht="12" customHeight="1">
      <c r="A88" s="179">
        <v>3.17</v>
      </c>
      <c r="B88" s="183" t="s">
        <v>181</v>
      </c>
      <c r="C88" s="179">
        <v>1.42</v>
      </c>
      <c r="D88" s="179">
        <v>3444.78</v>
      </c>
      <c r="E88" s="138"/>
      <c r="F88" s="180">
        <v>41337.36</v>
      </c>
    </row>
    <row r="89" spans="1:6" s="111" customFormat="1" ht="12.75">
      <c r="A89" s="179">
        <v>3.18</v>
      </c>
      <c r="B89" s="190" t="s">
        <v>167</v>
      </c>
      <c r="C89" s="191">
        <v>0.29</v>
      </c>
      <c r="D89" s="191">
        <v>703.51</v>
      </c>
      <c r="E89" s="128"/>
      <c r="F89" s="192">
        <v>8442.12</v>
      </c>
    </row>
    <row r="90" spans="1:6" s="111" customFormat="1" ht="11.25" customHeight="1">
      <c r="A90" s="179">
        <v>3.19</v>
      </c>
      <c r="B90" s="183" t="s">
        <v>182</v>
      </c>
      <c r="C90" s="179">
        <v>0.7</v>
      </c>
      <c r="D90" s="179">
        <v>1698.13</v>
      </c>
      <c r="E90" s="138"/>
      <c r="F90" s="180">
        <v>20377.56</v>
      </c>
    </row>
    <row r="91" spans="1:6" s="111" customFormat="1" ht="11.25" customHeight="1">
      <c r="A91" s="179">
        <v>3.2</v>
      </c>
      <c r="B91" s="183" t="s">
        <v>183</v>
      </c>
      <c r="C91" s="179">
        <v>0.6</v>
      </c>
      <c r="D91" s="179">
        <v>1456</v>
      </c>
      <c r="E91" s="138"/>
      <c r="F91" s="180">
        <v>17472</v>
      </c>
    </row>
    <row r="92" spans="1:6" s="111" customFormat="1" ht="12" customHeight="1">
      <c r="A92" s="179">
        <v>3.21</v>
      </c>
      <c r="B92" s="183" t="s">
        <v>184</v>
      </c>
      <c r="C92" s="179">
        <v>0.14</v>
      </c>
      <c r="D92" s="179">
        <v>340</v>
      </c>
      <c r="E92" s="138"/>
      <c r="F92" s="180">
        <v>4080</v>
      </c>
    </row>
    <row r="93" spans="1:6" s="111" customFormat="1" ht="12.75">
      <c r="A93" s="179">
        <v>3.22</v>
      </c>
      <c r="B93" s="190" t="s">
        <v>167</v>
      </c>
      <c r="C93" s="191">
        <v>0.03</v>
      </c>
      <c r="D93" s="191">
        <v>73</v>
      </c>
      <c r="E93" s="128"/>
      <c r="F93" s="192">
        <v>876</v>
      </c>
    </row>
    <row r="94" spans="1:6" s="111" customFormat="1" ht="28.5" customHeight="1">
      <c r="A94" s="184"/>
      <c r="B94" s="201" t="s">
        <v>155</v>
      </c>
      <c r="C94" s="181">
        <f>SUM(C78:C93)</f>
        <v>6.75</v>
      </c>
      <c r="D94" s="181">
        <f>SUM(D78:D93)</f>
        <v>16374.420000000002</v>
      </c>
      <c r="E94" s="202"/>
      <c r="F94" s="182">
        <f>SUM(F78:F93)</f>
        <v>196493.03999999998</v>
      </c>
    </row>
    <row r="95" spans="1:7" s="111" customFormat="1" ht="12.75">
      <c r="A95" s="58"/>
      <c r="B95" s="203"/>
      <c r="C95" s="204"/>
      <c r="D95" s="204"/>
      <c r="E95" s="133"/>
      <c r="F95" s="205"/>
      <c r="G95" s="133"/>
    </row>
    <row r="96" spans="1:7" s="111" customFormat="1" ht="12.75" hidden="1">
      <c r="A96" s="133"/>
      <c r="B96" s="206"/>
      <c r="C96" s="204"/>
      <c r="D96" s="204"/>
      <c r="E96" s="133"/>
      <c r="F96" s="207"/>
      <c r="G96" s="133"/>
    </row>
    <row r="97" spans="1:7" s="111" customFormat="1" ht="16.5" customHeight="1">
      <c r="A97" s="125"/>
      <c r="B97" s="144" t="s">
        <v>220</v>
      </c>
      <c r="C97" s="126"/>
      <c r="D97" s="127"/>
      <c r="E97" s="49"/>
      <c r="F97" s="144"/>
      <c r="G97" s="144"/>
    </row>
    <row r="98" spans="1:7" s="82" customFormat="1" ht="24" customHeight="1">
      <c r="A98" s="160"/>
      <c r="B98" s="160" t="s">
        <v>219</v>
      </c>
      <c r="C98" s="160"/>
      <c r="D98" s="163"/>
      <c r="F98" s="160"/>
      <c r="G98" s="160"/>
    </row>
    <row r="99" spans="1:7" s="82" customFormat="1" ht="18.75" customHeight="1">
      <c r="A99" s="149"/>
      <c r="B99" s="164" t="s">
        <v>201</v>
      </c>
      <c r="C99" s="149" t="s">
        <v>214</v>
      </c>
      <c r="D99" s="165" t="s">
        <v>203</v>
      </c>
      <c r="E99" s="148"/>
      <c r="F99" s="149">
        <v>12</v>
      </c>
      <c r="G99" s="161"/>
    </row>
    <row r="100" spans="1:7" s="82" customFormat="1" ht="11.25" customHeight="1">
      <c r="A100" s="154"/>
      <c r="B100" s="166" t="s">
        <v>202</v>
      </c>
      <c r="C100" s="167">
        <v>1</v>
      </c>
      <c r="D100" s="168" t="s">
        <v>204</v>
      </c>
      <c r="E100" s="156"/>
      <c r="F100" s="154" t="s">
        <v>150</v>
      </c>
      <c r="G100" s="160"/>
    </row>
    <row r="101" spans="1:7" s="82" customFormat="1" ht="11.25" customHeight="1">
      <c r="A101" s="154"/>
      <c r="B101" s="166"/>
      <c r="C101" s="167"/>
      <c r="D101" s="168"/>
      <c r="E101" s="118"/>
      <c r="F101" s="154"/>
      <c r="G101" s="160"/>
    </row>
    <row r="102" spans="1:7" s="111" customFormat="1" ht="12.75">
      <c r="A102" s="131">
        <v>1</v>
      </c>
      <c r="B102" s="129" t="s">
        <v>205</v>
      </c>
      <c r="C102" s="131">
        <v>0.04</v>
      </c>
      <c r="D102" s="136">
        <v>100</v>
      </c>
      <c r="F102" s="131">
        <f aca="true" t="shared" si="1" ref="F102:F110">D102*12</f>
        <v>1200</v>
      </c>
      <c r="G102" s="143"/>
    </row>
    <row r="103" spans="1:7" s="111" customFormat="1" ht="12.75">
      <c r="A103" s="137">
        <v>2</v>
      </c>
      <c r="B103" s="138" t="s">
        <v>206</v>
      </c>
      <c r="C103" s="131">
        <v>0.17</v>
      </c>
      <c r="D103" s="139">
        <v>400</v>
      </c>
      <c r="F103" s="131">
        <f t="shared" si="1"/>
        <v>4800</v>
      </c>
      <c r="G103" s="143"/>
    </row>
    <row r="104" spans="1:7" s="111" customFormat="1" ht="12.75">
      <c r="A104" s="131">
        <v>3</v>
      </c>
      <c r="B104" s="129" t="s">
        <v>207</v>
      </c>
      <c r="C104" s="131">
        <v>0.19</v>
      </c>
      <c r="D104" s="136">
        <v>450</v>
      </c>
      <c r="F104" s="131">
        <f t="shared" si="1"/>
        <v>5400</v>
      </c>
      <c r="G104" s="143"/>
    </row>
    <row r="105" spans="1:7" s="111" customFormat="1" ht="12.75">
      <c r="A105" s="137">
        <v>4</v>
      </c>
      <c r="B105" s="138" t="s">
        <v>208</v>
      </c>
      <c r="C105" s="131">
        <v>0.12</v>
      </c>
      <c r="D105" s="139">
        <v>300</v>
      </c>
      <c r="F105" s="131">
        <f t="shared" si="1"/>
        <v>3600</v>
      </c>
      <c r="G105" s="143"/>
    </row>
    <row r="106" spans="1:7" s="111" customFormat="1" ht="12.75">
      <c r="A106" s="131">
        <v>5</v>
      </c>
      <c r="B106" s="129" t="s">
        <v>209</v>
      </c>
      <c r="C106" s="131">
        <v>0.12</v>
      </c>
      <c r="D106" s="136">
        <v>300</v>
      </c>
      <c r="F106" s="131">
        <f t="shared" si="1"/>
        <v>3600</v>
      </c>
      <c r="G106" s="143"/>
    </row>
    <row r="107" spans="1:7" s="111" customFormat="1" ht="12.75">
      <c r="A107" s="137">
        <v>6</v>
      </c>
      <c r="B107" s="138" t="s">
        <v>210</v>
      </c>
      <c r="C107" s="131">
        <v>0.12</v>
      </c>
      <c r="D107" s="139">
        <v>300</v>
      </c>
      <c r="F107" s="131">
        <f t="shared" si="1"/>
        <v>3600</v>
      </c>
      <c r="G107" s="143"/>
    </row>
    <row r="108" spans="1:7" s="111" customFormat="1" ht="12.75">
      <c r="A108" s="131">
        <v>7</v>
      </c>
      <c r="B108" s="129" t="s">
        <v>211</v>
      </c>
      <c r="C108" s="131">
        <v>0.12</v>
      </c>
      <c r="D108" s="136">
        <v>300</v>
      </c>
      <c r="F108" s="131">
        <f t="shared" si="1"/>
        <v>3600</v>
      </c>
      <c r="G108" s="143"/>
    </row>
    <row r="109" spans="1:7" s="111" customFormat="1" ht="12.75">
      <c r="A109" s="137">
        <v>8</v>
      </c>
      <c r="B109" s="138" t="s">
        <v>212</v>
      </c>
      <c r="C109" s="131">
        <v>0.04</v>
      </c>
      <c r="D109" s="139">
        <v>100</v>
      </c>
      <c r="F109" s="131">
        <f t="shared" si="1"/>
        <v>1200</v>
      </c>
      <c r="G109" s="143"/>
    </row>
    <row r="110" spans="1:7" s="111" customFormat="1" ht="12.75">
      <c r="A110" s="137">
        <v>9</v>
      </c>
      <c r="B110" s="138" t="s">
        <v>213</v>
      </c>
      <c r="C110" s="131">
        <v>1.48</v>
      </c>
      <c r="D110" s="139">
        <v>3600</v>
      </c>
      <c r="F110" s="131">
        <f t="shared" si="1"/>
        <v>43200</v>
      </c>
      <c r="G110" s="143"/>
    </row>
    <row r="111" spans="1:7" s="82" customFormat="1" ht="12">
      <c r="A111" s="158"/>
      <c r="B111" s="115"/>
      <c r="C111" s="154"/>
      <c r="D111" s="159"/>
      <c r="F111" s="154"/>
      <c r="G111" s="160"/>
    </row>
    <row r="112" spans="1:7" s="229" customFormat="1" ht="16.5" customHeight="1">
      <c r="A112" s="231"/>
      <c r="B112" s="232" t="s">
        <v>155</v>
      </c>
      <c r="C112" s="233">
        <f>SUM(C102:C110)</f>
        <v>2.4</v>
      </c>
      <c r="D112" s="234">
        <f>SUM(D102:D110)</f>
        <v>5850</v>
      </c>
      <c r="E112" s="112"/>
      <c r="F112" s="233">
        <f>SUM(F102:F110)</f>
        <v>70200</v>
      </c>
      <c r="G112" s="235"/>
    </row>
    <row r="113" spans="1:7" s="82" customFormat="1" ht="16.5" customHeight="1">
      <c r="A113" s="160"/>
      <c r="B113" s="117"/>
      <c r="C113" s="161"/>
      <c r="D113" s="162"/>
      <c r="E113" s="119"/>
      <c r="F113" s="161"/>
      <c r="G113" s="161"/>
    </row>
    <row r="114" spans="1:6" s="111" customFormat="1" ht="22.5" customHeight="1">
      <c r="A114" s="133"/>
      <c r="B114" s="206"/>
      <c r="C114" s="204"/>
      <c r="D114" s="133"/>
      <c r="E114" s="207"/>
      <c r="F114" s="133"/>
    </row>
    <row r="115" spans="1:5" s="111" customFormat="1" ht="13.5" customHeight="1">
      <c r="A115" s="133"/>
      <c r="B115" s="120" t="s">
        <v>185</v>
      </c>
      <c r="C115" s="128"/>
      <c r="D115" s="207"/>
      <c r="E115" s="133"/>
    </row>
    <row r="116" spans="1:5" s="111" customFormat="1" ht="14.25" customHeight="1">
      <c r="A116" s="133"/>
      <c r="B116" s="209" t="s">
        <v>186</v>
      </c>
      <c r="C116" s="210"/>
      <c r="D116" s="207"/>
      <c r="E116" s="133"/>
    </row>
    <row r="117" spans="1:5" s="111" customFormat="1" ht="15" customHeight="1">
      <c r="A117" s="58"/>
      <c r="B117" s="209" t="s">
        <v>187</v>
      </c>
      <c r="C117" s="211"/>
      <c r="D117" s="212"/>
      <c r="E117" s="133"/>
    </row>
    <row r="118" spans="1:5" s="111" customFormat="1" ht="15.75" customHeight="1">
      <c r="A118" s="58"/>
      <c r="B118" s="236" t="s">
        <v>188</v>
      </c>
      <c r="C118" s="123"/>
      <c r="D118" s="212"/>
      <c r="E118" s="133"/>
    </row>
    <row r="119" spans="1:5" s="111" customFormat="1" ht="12.75">
      <c r="A119" s="133"/>
      <c r="B119" s="138" t="s">
        <v>154</v>
      </c>
      <c r="C119" s="123">
        <v>7</v>
      </c>
      <c r="D119" s="212"/>
      <c r="E119" s="133"/>
    </row>
    <row r="120" spans="1:5" s="111" customFormat="1" ht="12.75">
      <c r="A120" s="133"/>
      <c r="B120" s="178" t="s">
        <v>163</v>
      </c>
      <c r="C120" s="213">
        <v>1.3</v>
      </c>
      <c r="D120" s="212"/>
      <c r="E120" s="133"/>
    </row>
    <row r="121" spans="1:5" s="111" customFormat="1" ht="25.5">
      <c r="A121" s="133"/>
      <c r="B121" s="178" t="s">
        <v>157</v>
      </c>
      <c r="C121" s="179">
        <v>4.93</v>
      </c>
      <c r="D121" s="207"/>
      <c r="E121" s="133"/>
    </row>
    <row r="122" spans="1:5" s="49" customFormat="1" ht="12.75">
      <c r="A122" s="58"/>
      <c r="B122" s="186" t="s">
        <v>165</v>
      </c>
      <c r="C122" s="181">
        <v>13</v>
      </c>
      <c r="D122" s="214"/>
      <c r="E122" s="58"/>
    </row>
    <row r="123" spans="1:5" s="111" customFormat="1" ht="12.75">
      <c r="A123" s="133"/>
      <c r="B123" s="215" t="s">
        <v>189</v>
      </c>
      <c r="C123" s="179">
        <v>1.42</v>
      </c>
      <c r="D123" s="207"/>
      <c r="E123" s="204"/>
    </row>
    <row r="124" spans="1:5" s="111" customFormat="1" ht="12.75">
      <c r="A124" s="133"/>
      <c r="B124" s="190" t="s">
        <v>167</v>
      </c>
      <c r="C124" s="179">
        <v>0.29</v>
      </c>
      <c r="D124" s="207"/>
      <c r="E124" s="133"/>
    </row>
    <row r="125" spans="1:5" s="111" customFormat="1" ht="12.75">
      <c r="A125" s="133"/>
      <c r="B125" s="188" t="s">
        <v>168</v>
      </c>
      <c r="C125" s="179">
        <v>1.42</v>
      </c>
      <c r="D125" s="133"/>
      <c r="E125" s="133"/>
    </row>
    <row r="126" spans="1:5" s="111" customFormat="1" ht="12.75">
      <c r="A126" s="133"/>
      <c r="B126" s="190" t="s">
        <v>167</v>
      </c>
      <c r="C126" s="191">
        <v>0.29</v>
      </c>
      <c r="D126" s="207"/>
      <c r="E126" s="133"/>
    </row>
    <row r="127" spans="1:5" s="111" customFormat="1" ht="12.75">
      <c r="A127" s="133"/>
      <c r="B127" s="216" t="s">
        <v>169</v>
      </c>
      <c r="C127" s="191"/>
      <c r="D127" s="133"/>
      <c r="E127" s="133"/>
    </row>
    <row r="128" spans="1:3" s="111" customFormat="1" ht="12.75">
      <c r="A128" s="133"/>
      <c r="B128" s="217" t="s">
        <v>170</v>
      </c>
      <c r="C128" s="196">
        <v>2.373</v>
      </c>
    </row>
    <row r="129" spans="1:3" s="111" customFormat="1" ht="12.75">
      <c r="A129" s="133"/>
      <c r="B129" s="188" t="s">
        <v>167</v>
      </c>
      <c r="C129" s="196">
        <v>0.48</v>
      </c>
    </row>
    <row r="130" spans="1:3" s="49" customFormat="1" ht="21" customHeight="1">
      <c r="A130" s="58"/>
      <c r="B130" s="218" t="s">
        <v>155</v>
      </c>
      <c r="C130" s="181">
        <f>SUM(C123:C129)</f>
        <v>6.273</v>
      </c>
    </row>
    <row r="131" spans="1:3" s="111" customFormat="1" ht="12.75">
      <c r="A131" s="133"/>
      <c r="B131" s="188" t="s">
        <v>171</v>
      </c>
      <c r="C131" s="179">
        <v>1.6</v>
      </c>
    </row>
    <row r="132" spans="1:3" s="111" customFormat="1" ht="12.75">
      <c r="A132" s="133"/>
      <c r="B132" s="183" t="s">
        <v>173</v>
      </c>
      <c r="C132" s="179">
        <v>0.5</v>
      </c>
    </row>
    <row r="133" spans="1:3" s="111" customFormat="1" ht="12.75">
      <c r="A133" s="133"/>
      <c r="B133" s="183" t="s">
        <v>172</v>
      </c>
      <c r="C133" s="179">
        <v>0.12</v>
      </c>
    </row>
    <row r="134" spans="1:3" s="111" customFormat="1" ht="12.75">
      <c r="A134" s="133"/>
      <c r="B134" s="183" t="s">
        <v>174</v>
      </c>
      <c r="C134" s="179">
        <v>0.24</v>
      </c>
    </row>
    <row r="135" spans="1:3" s="111" customFormat="1" ht="13.5" customHeight="1">
      <c r="A135" s="133"/>
      <c r="B135" s="183" t="s">
        <v>175</v>
      </c>
      <c r="C135" s="179">
        <v>0.09</v>
      </c>
    </row>
    <row r="136" spans="1:3" s="111" customFormat="1" ht="12.75">
      <c r="A136" s="133"/>
      <c r="B136" s="183" t="s">
        <v>176</v>
      </c>
      <c r="C136" s="179">
        <v>0.04</v>
      </c>
    </row>
    <row r="137" spans="1:3" s="111" customFormat="1" ht="12.75">
      <c r="A137" s="58"/>
      <c r="B137" s="183" t="s">
        <v>177</v>
      </c>
      <c r="C137" s="191">
        <v>0.02</v>
      </c>
    </row>
    <row r="138" spans="1:3" s="111" customFormat="1" ht="15" customHeight="1">
      <c r="A138" s="219"/>
      <c r="B138" s="220" t="s">
        <v>178</v>
      </c>
      <c r="C138" s="179">
        <v>0.62</v>
      </c>
    </row>
    <row r="139" spans="1:3" s="111" customFormat="1" ht="12.75">
      <c r="A139" s="219"/>
      <c r="B139" s="220" t="s">
        <v>179</v>
      </c>
      <c r="C139" s="179">
        <v>0.09</v>
      </c>
    </row>
    <row r="140" spans="1:3" s="111" customFormat="1" ht="12.75">
      <c r="A140" s="133"/>
      <c r="B140" s="220" t="s">
        <v>180</v>
      </c>
      <c r="C140" s="179">
        <v>0.25</v>
      </c>
    </row>
    <row r="141" spans="1:3" s="111" customFormat="1" ht="12.75">
      <c r="A141" s="58"/>
      <c r="B141" s="220" t="s">
        <v>181</v>
      </c>
      <c r="C141" s="179">
        <v>1.42</v>
      </c>
    </row>
    <row r="142" spans="1:3" s="111" customFormat="1" ht="12.75">
      <c r="A142" s="221"/>
      <c r="B142" s="222" t="s">
        <v>167</v>
      </c>
      <c r="C142" s="179">
        <v>0.29</v>
      </c>
    </row>
    <row r="143" spans="1:3" s="111" customFormat="1" ht="12.75">
      <c r="A143" s="58"/>
      <c r="B143" s="220" t="s">
        <v>182</v>
      </c>
      <c r="C143" s="179">
        <v>0.7</v>
      </c>
    </row>
    <row r="144" spans="1:3" s="111" customFormat="1" ht="12.75">
      <c r="A144" s="133"/>
      <c r="B144" s="183" t="s">
        <v>183</v>
      </c>
      <c r="C144" s="196">
        <v>0.6</v>
      </c>
    </row>
    <row r="145" spans="1:3" s="111" customFormat="1" ht="15" customHeight="1">
      <c r="A145" s="133"/>
      <c r="B145" s="183" t="s">
        <v>184</v>
      </c>
      <c r="C145" s="179">
        <v>0.14</v>
      </c>
    </row>
    <row r="146" spans="1:3" s="111" customFormat="1" ht="12.75">
      <c r="A146" s="133"/>
      <c r="B146" s="190" t="s">
        <v>167</v>
      </c>
      <c r="C146" s="191">
        <v>0.03</v>
      </c>
    </row>
    <row r="147" spans="1:5" s="111" customFormat="1" ht="19.5" customHeight="1">
      <c r="A147" s="133"/>
      <c r="B147" s="140" t="s">
        <v>155</v>
      </c>
      <c r="C147" s="181">
        <f>SUM(C131:C146)</f>
        <v>6.75</v>
      </c>
      <c r="E147" s="208"/>
    </row>
    <row r="148" spans="1:4" s="111" customFormat="1" ht="12.75">
      <c r="A148" s="133"/>
      <c r="B148" s="58"/>
      <c r="C148" s="114"/>
      <c r="D148" s="133"/>
    </row>
    <row r="149" spans="1:7" s="111" customFormat="1" ht="15">
      <c r="A149" s="133"/>
      <c r="B149" s="107"/>
      <c r="C149" s="82" t="s">
        <v>222</v>
      </c>
      <c r="D149" s="82"/>
      <c r="E149" s="230"/>
      <c r="F149" s="230"/>
      <c r="G149" s="230"/>
    </row>
    <row r="150" spans="1:5" s="111" customFormat="1" ht="13.5" customHeight="1">
      <c r="A150" s="133"/>
      <c r="B150" s="223" t="s">
        <v>191</v>
      </c>
      <c r="C150" s="133"/>
      <c r="D150" s="133"/>
      <c r="E150" s="133"/>
    </row>
    <row r="151" spans="1:5" s="111" customFormat="1" ht="12.75" customHeight="1">
      <c r="A151" s="133"/>
      <c r="B151" s="205" t="s">
        <v>190</v>
      </c>
      <c r="C151" s="143"/>
      <c r="D151" s="143"/>
      <c r="E151" s="133"/>
    </row>
    <row r="152" spans="1:5" s="111" customFormat="1" ht="15" customHeight="1">
      <c r="A152" s="58"/>
      <c r="B152" s="205" t="s">
        <v>192</v>
      </c>
      <c r="C152" s="224"/>
      <c r="D152" s="224"/>
      <c r="E152" s="133"/>
    </row>
    <row r="153" spans="1:5" s="111" customFormat="1" ht="21.75" customHeight="1">
      <c r="A153" s="58"/>
      <c r="B153" s="205" t="s">
        <v>193</v>
      </c>
      <c r="C153" s="225"/>
      <c r="D153" s="225"/>
      <c r="E153" s="133"/>
    </row>
    <row r="154" spans="1:5" s="111" customFormat="1" ht="20.25" customHeight="1">
      <c r="A154" s="58"/>
      <c r="B154" s="121" t="s">
        <v>196</v>
      </c>
      <c r="C154" s="226" t="s">
        <v>197</v>
      </c>
      <c r="D154" s="226" t="s">
        <v>198</v>
      </c>
      <c r="E154" s="133"/>
    </row>
    <row r="155" spans="1:5" s="111" customFormat="1" ht="18" customHeight="1">
      <c r="A155" s="58"/>
      <c r="B155" s="122"/>
      <c r="C155" s="124" t="s">
        <v>199</v>
      </c>
      <c r="D155" s="124" t="s">
        <v>199</v>
      </c>
      <c r="E155" s="133"/>
    </row>
    <row r="156" spans="1:5" s="111" customFormat="1" ht="12.75">
      <c r="A156" s="133"/>
      <c r="B156" s="129" t="s">
        <v>194</v>
      </c>
      <c r="C156" s="123">
        <v>7</v>
      </c>
      <c r="D156" s="123">
        <v>7</v>
      </c>
      <c r="E156" s="133"/>
    </row>
    <row r="157" spans="1:5" s="111" customFormat="1" ht="12.75">
      <c r="A157" s="133"/>
      <c r="B157" s="178" t="s">
        <v>152</v>
      </c>
      <c r="C157" s="213">
        <v>12</v>
      </c>
      <c r="D157" s="213">
        <v>12</v>
      </c>
      <c r="E157" s="133"/>
    </row>
    <row r="158" spans="1:5" s="111" customFormat="1" ht="12.75">
      <c r="A158" s="133"/>
      <c r="B158" s="138" t="s">
        <v>153</v>
      </c>
      <c r="C158" s="123">
        <v>1</v>
      </c>
      <c r="D158" s="123">
        <v>1</v>
      </c>
      <c r="E158" s="133"/>
    </row>
    <row r="159" spans="1:5" s="111" customFormat="1" ht="12.75">
      <c r="A159" s="133"/>
      <c r="B159" s="178" t="s">
        <v>195</v>
      </c>
      <c r="C159" s="213">
        <v>4.93</v>
      </c>
      <c r="D159" s="213"/>
      <c r="E159" s="133"/>
    </row>
    <row r="160" spans="1:5" s="111" customFormat="1" ht="12.75">
      <c r="A160" s="133"/>
      <c r="B160" s="178" t="s">
        <v>200</v>
      </c>
      <c r="C160" s="213">
        <v>1.3</v>
      </c>
      <c r="D160" s="213"/>
      <c r="E160" s="133"/>
    </row>
    <row r="161" spans="1:5" s="49" customFormat="1" ht="18" customHeight="1">
      <c r="A161" s="58"/>
      <c r="B161" s="186" t="s">
        <v>165</v>
      </c>
      <c r="C161" s="181">
        <f>SUM(C156:C160)</f>
        <v>26.23</v>
      </c>
      <c r="D161" s="181">
        <f>SUM(D156:D159)</f>
        <v>20</v>
      </c>
      <c r="E161" s="58"/>
    </row>
    <row r="162" spans="1:3" s="111" customFormat="1" ht="12.75">
      <c r="A162" s="133"/>
      <c r="B162" s="58"/>
      <c r="C162" s="114"/>
    </row>
    <row r="163" spans="3:5" s="111" customFormat="1" ht="12.75">
      <c r="C163" s="227"/>
      <c r="E163" s="208"/>
    </row>
    <row r="164" s="111" customFormat="1" ht="12.75">
      <c r="C164" s="228"/>
    </row>
    <row r="165" spans="3:6" s="111" customFormat="1" ht="12.75">
      <c r="C165" s="228"/>
      <c r="F165" s="208"/>
    </row>
    <row r="166" s="111" customFormat="1" ht="12.75">
      <c r="F166" s="208"/>
    </row>
    <row r="167" s="111" customFormat="1" ht="12.75"/>
    <row r="168" s="111" customFormat="1" ht="12.75">
      <c r="H168" s="133"/>
    </row>
    <row r="169" s="111" customFormat="1" ht="12.75">
      <c r="I169" s="133"/>
    </row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pans="10:11" ht="12.75">
      <c r="J175" s="4"/>
      <c r="K175" s="49"/>
    </row>
    <row r="176" ht="12.75">
      <c r="J176" s="49"/>
    </row>
    <row r="177" ht="7.5" customHeight="1"/>
    <row r="178" ht="20.25" customHeight="1"/>
  </sheetData>
  <sheetProtection/>
  <printOptions/>
  <pageMargins left="0.2" right="0.37" top="0.95" bottom="0" header="0.17" footer="0.5118110236220472"/>
  <pageSetup fitToHeight="4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tabSelected="1" zoomScalePageLayoutView="0" workbookViewId="0" topLeftCell="A100">
      <selection activeCell="B102" sqref="B102"/>
    </sheetView>
  </sheetViews>
  <sheetFormatPr defaultColWidth="9.140625" defaultRowHeight="12.75"/>
  <cols>
    <col min="1" max="1" width="5.8515625" style="0" customWidth="1"/>
    <col min="2" max="2" width="56.00390625" style="0" customWidth="1"/>
    <col min="3" max="3" width="9.421875" style="0" customWidth="1"/>
    <col min="4" max="4" width="10.7109375" style="0" customWidth="1"/>
    <col min="5" max="5" width="0.13671875" style="0" hidden="1" customWidth="1"/>
    <col min="6" max="6" width="10.57421875" style="0" customWidth="1"/>
    <col min="7" max="7" width="10.2812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7109375" style="0" customWidth="1"/>
    <col min="12" max="12" width="11.57421875" style="0" customWidth="1"/>
  </cols>
  <sheetData>
    <row r="1" spans="2:4" s="230" customFormat="1" ht="15.75">
      <c r="B1" s="113" t="s">
        <v>144</v>
      </c>
      <c r="C1" s="82"/>
      <c r="D1" s="256" t="s">
        <v>263</v>
      </c>
    </row>
    <row r="2" spans="2:4" s="230" customFormat="1" ht="15.75">
      <c r="B2" s="113"/>
      <c r="C2" s="82"/>
      <c r="D2" s="82" t="s">
        <v>264</v>
      </c>
    </row>
    <row r="3" s="230" customFormat="1" ht="15.75">
      <c r="B3" s="113"/>
    </row>
    <row r="4" s="230" customFormat="1" ht="15">
      <c r="B4" s="230" t="s">
        <v>265</v>
      </c>
    </row>
    <row r="5" s="230" customFormat="1" ht="15"/>
    <row r="6" s="82" customFormat="1" ht="12.75">
      <c r="B6" s="260" t="s">
        <v>262</v>
      </c>
    </row>
    <row r="7" s="82" customFormat="1" ht="12.75">
      <c r="B7" s="260" t="s">
        <v>250</v>
      </c>
    </row>
    <row r="8" s="82" customFormat="1" ht="12.75">
      <c r="B8" s="260" t="s">
        <v>266</v>
      </c>
    </row>
    <row r="9" s="82" customFormat="1" ht="12.75">
      <c r="B9" s="260" t="s">
        <v>267</v>
      </c>
    </row>
    <row r="10" s="82" customFormat="1" ht="12"/>
    <row r="11" s="229" customFormat="1" ht="15">
      <c r="B11" s="112" t="s">
        <v>216</v>
      </c>
    </row>
    <row r="12" s="82" customFormat="1" ht="16.5" customHeight="1">
      <c r="B12" s="49" t="s">
        <v>271</v>
      </c>
    </row>
    <row r="13" s="82" customFormat="1" ht="11.25" customHeight="1"/>
    <row r="14" spans="1:8" s="82" customFormat="1" ht="17.25" customHeight="1">
      <c r="A14" s="147" t="s">
        <v>160</v>
      </c>
      <c r="B14" s="148" t="s">
        <v>145</v>
      </c>
      <c r="C14" s="149" t="s">
        <v>146</v>
      </c>
      <c r="D14" s="150" t="s">
        <v>147</v>
      </c>
      <c r="E14" s="151"/>
      <c r="F14" s="147" t="s">
        <v>234</v>
      </c>
      <c r="G14" s="149" t="s">
        <v>16</v>
      </c>
      <c r="H14" s="152" t="s">
        <v>148</v>
      </c>
    </row>
    <row r="15" spans="1:8" s="82" customFormat="1" ht="17.25" customHeight="1">
      <c r="A15" s="116"/>
      <c r="B15" s="153"/>
      <c r="C15" s="154" t="s">
        <v>149</v>
      </c>
      <c r="D15" s="155">
        <v>1</v>
      </c>
      <c r="E15" s="156"/>
      <c r="F15" s="116"/>
      <c r="G15" s="154"/>
      <c r="H15" s="157" t="s">
        <v>150</v>
      </c>
    </row>
    <row r="16" spans="1:12" s="82" customFormat="1" ht="17.25" customHeight="1">
      <c r="A16" s="116"/>
      <c r="B16" s="130" t="s">
        <v>151</v>
      </c>
      <c r="C16" s="131"/>
      <c r="D16" s="132"/>
      <c r="E16" s="133"/>
      <c r="F16" s="138"/>
      <c r="G16" s="238">
        <f>G25+G27</f>
        <v>49562.504</v>
      </c>
      <c r="H16" s="135">
        <f>H25+H27</f>
        <v>594750.048</v>
      </c>
      <c r="L16" s="237"/>
    </row>
    <row r="17" spans="1:8" s="82" customFormat="1" ht="17.25" customHeight="1">
      <c r="A17" s="116"/>
      <c r="B17" s="130"/>
      <c r="C17" s="131"/>
      <c r="D17" s="132"/>
      <c r="E17" s="133"/>
      <c r="F17" s="138"/>
      <c r="G17" s="134"/>
      <c r="H17" s="135"/>
    </row>
    <row r="18" spans="1:8" s="82" customFormat="1" ht="12.75">
      <c r="A18" s="154" t="s">
        <v>1</v>
      </c>
      <c r="B18" s="129" t="s">
        <v>232</v>
      </c>
      <c r="C18" s="131">
        <v>2213.6</v>
      </c>
      <c r="D18" s="136"/>
      <c r="E18" s="111"/>
      <c r="F18" s="138"/>
      <c r="G18" s="131">
        <f>C18*D18</f>
        <v>0</v>
      </c>
      <c r="H18" s="131">
        <f aca="true" t="shared" si="0" ref="H18:H24">G18*12</f>
        <v>0</v>
      </c>
    </row>
    <row r="19" spans="1:8" s="82" customFormat="1" ht="12.75">
      <c r="A19" s="154"/>
      <c r="B19" s="129" t="s">
        <v>244</v>
      </c>
      <c r="C19" s="131"/>
      <c r="D19" s="136">
        <v>14.14</v>
      </c>
      <c r="E19" s="111"/>
      <c r="F19" s="138"/>
      <c r="G19" s="131">
        <f>D19*C18</f>
        <v>31300.304</v>
      </c>
      <c r="H19" s="131">
        <f t="shared" si="0"/>
        <v>375603.648</v>
      </c>
    </row>
    <row r="20" spans="1:11" s="82" customFormat="1" ht="12.75">
      <c r="A20" s="154"/>
      <c r="B20" s="129" t="s">
        <v>233</v>
      </c>
      <c r="C20" s="131"/>
      <c r="D20" s="241">
        <v>0.05</v>
      </c>
      <c r="E20" s="111"/>
      <c r="F20" s="138"/>
      <c r="G20" s="136">
        <f>D20*C18</f>
        <v>110.68</v>
      </c>
      <c r="H20" s="136">
        <f t="shared" si="0"/>
        <v>1328.16</v>
      </c>
      <c r="J20" s="253"/>
      <c r="K20" s="237"/>
    </row>
    <row r="21" spans="1:11" s="82" customFormat="1" ht="12.75">
      <c r="A21" s="154"/>
      <c r="B21" s="138" t="s">
        <v>259</v>
      </c>
      <c r="C21" s="131"/>
      <c r="D21" s="241">
        <v>0.07</v>
      </c>
      <c r="E21" s="111"/>
      <c r="F21" s="138"/>
      <c r="G21" s="136">
        <f>D21*C18</f>
        <v>154.952</v>
      </c>
      <c r="H21" s="136">
        <f>G21*12</f>
        <v>1859.424</v>
      </c>
      <c r="J21" s="253"/>
      <c r="K21" s="237"/>
    </row>
    <row r="22" spans="1:8" s="82" customFormat="1" ht="12.75">
      <c r="A22" s="154"/>
      <c r="B22" s="116" t="s">
        <v>230</v>
      </c>
      <c r="C22" s="131"/>
      <c r="D22" s="241">
        <v>0.15</v>
      </c>
      <c r="E22" s="111"/>
      <c r="F22" s="138"/>
      <c r="G22" s="136">
        <f>D22*C18</f>
        <v>332.03999999999996</v>
      </c>
      <c r="H22" s="136">
        <f t="shared" si="0"/>
        <v>3984.4799999999996</v>
      </c>
    </row>
    <row r="23" spans="1:8" s="82" customFormat="1" ht="12.75">
      <c r="A23" s="154"/>
      <c r="B23" s="116" t="s">
        <v>231</v>
      </c>
      <c r="C23" s="131"/>
      <c r="D23" s="241">
        <v>0.87</v>
      </c>
      <c r="E23" s="111"/>
      <c r="F23" s="138"/>
      <c r="G23" s="136">
        <f>D23*C18</f>
        <v>1925.8319999999999</v>
      </c>
      <c r="H23" s="136">
        <f t="shared" si="0"/>
        <v>23109.983999999997</v>
      </c>
    </row>
    <row r="24" spans="1:8" s="82" customFormat="1" ht="12.75">
      <c r="A24" s="158">
        <v>2</v>
      </c>
      <c r="B24" s="138" t="s">
        <v>154</v>
      </c>
      <c r="C24" s="137"/>
      <c r="D24" s="139">
        <v>7</v>
      </c>
      <c r="E24" s="111"/>
      <c r="F24" s="138"/>
      <c r="G24" s="137">
        <f>C18*D24</f>
        <v>15495.199999999999</v>
      </c>
      <c r="H24" s="137">
        <f t="shared" si="0"/>
        <v>185942.4</v>
      </c>
    </row>
    <row r="25" spans="1:8" s="82" customFormat="1" ht="12.75">
      <c r="A25" s="158"/>
      <c r="B25" s="140" t="s">
        <v>155</v>
      </c>
      <c r="C25" s="137"/>
      <c r="D25" s="141">
        <f>D19+D24</f>
        <v>21.14</v>
      </c>
      <c r="E25" s="49"/>
      <c r="F25" s="140">
        <f>SUM(F20:F24)</f>
        <v>0</v>
      </c>
      <c r="G25" s="141">
        <f>G19+G24</f>
        <v>46795.504</v>
      </c>
      <c r="H25" s="142">
        <f>H19+H24</f>
        <v>561546.048</v>
      </c>
    </row>
    <row r="26" spans="1:8" s="82" customFormat="1" ht="12.75">
      <c r="A26" s="158"/>
      <c r="B26" s="140"/>
      <c r="C26" s="137"/>
      <c r="D26" s="139"/>
      <c r="E26" s="111"/>
      <c r="F26" s="138"/>
      <c r="G26" s="137"/>
      <c r="H26" s="137"/>
    </row>
    <row r="27" spans="1:8" s="82" customFormat="1" ht="12.75">
      <c r="A27" s="158">
        <v>3</v>
      </c>
      <c r="B27" s="138" t="s">
        <v>235</v>
      </c>
      <c r="C27" s="137">
        <v>2213.6</v>
      </c>
      <c r="D27" s="139">
        <v>1.25</v>
      </c>
      <c r="E27" s="111"/>
      <c r="F27" s="138"/>
      <c r="G27" s="137">
        <f>C27*D27</f>
        <v>2767</v>
      </c>
      <c r="H27" s="137">
        <f>G27*12</f>
        <v>33204</v>
      </c>
    </row>
    <row r="28" spans="1:8" s="82" customFormat="1" ht="12.75">
      <c r="A28" s="158">
        <v>5</v>
      </c>
      <c r="B28" s="138" t="s">
        <v>217</v>
      </c>
      <c r="C28" s="137"/>
      <c r="D28" s="139">
        <v>4.58</v>
      </c>
      <c r="E28" s="111"/>
      <c r="F28" s="138"/>
      <c r="G28" s="137"/>
      <c r="H28" s="137"/>
    </row>
    <row r="29" spans="1:8" s="82" customFormat="1" ht="12.75">
      <c r="A29" s="158"/>
      <c r="B29" s="138"/>
      <c r="C29" s="137"/>
      <c r="D29" s="139"/>
      <c r="E29" s="111"/>
      <c r="F29" s="138"/>
      <c r="G29" s="137"/>
      <c r="H29" s="137"/>
    </row>
    <row r="30" spans="1:8" s="82" customFormat="1" ht="12.75">
      <c r="A30" s="158"/>
      <c r="B30" s="138"/>
      <c r="C30" s="137"/>
      <c r="D30" s="139"/>
      <c r="E30" s="111"/>
      <c r="F30" s="138"/>
      <c r="G30" s="137"/>
      <c r="H30" s="137"/>
    </row>
    <row r="31" spans="1:8" s="82" customFormat="1" ht="27" customHeight="1">
      <c r="A31" s="158"/>
      <c r="B31" s="257" t="s">
        <v>268</v>
      </c>
      <c r="C31" s="142">
        <v>215</v>
      </c>
      <c r="D31" s="141">
        <v>21.14</v>
      </c>
      <c r="E31" s="49"/>
      <c r="F31" s="140"/>
      <c r="G31" s="142">
        <f>D31*C31</f>
        <v>4545.1</v>
      </c>
      <c r="H31" s="142">
        <f>G31*12</f>
        <v>54541.200000000004</v>
      </c>
    </row>
    <row r="32" spans="1:8" s="82" customFormat="1" ht="12.75">
      <c r="A32" s="158"/>
      <c r="B32" s="140" t="s">
        <v>226</v>
      </c>
      <c r="C32" s="142"/>
      <c r="D32" s="141"/>
      <c r="E32" s="49"/>
      <c r="F32" s="140"/>
      <c r="G32" s="142"/>
      <c r="H32" s="142"/>
    </row>
    <row r="33" spans="1:8" s="82" customFormat="1" ht="12.75">
      <c r="A33" s="158">
        <v>1</v>
      </c>
      <c r="B33" s="129" t="s">
        <v>269</v>
      </c>
      <c r="C33" s="137">
        <v>215</v>
      </c>
      <c r="D33" s="139">
        <v>14.14</v>
      </c>
      <c r="E33" s="111"/>
      <c r="F33" s="138"/>
      <c r="G33" s="137">
        <f>D33*C33</f>
        <v>3040.1</v>
      </c>
      <c r="H33" s="137">
        <f>G33*12</f>
        <v>36481.2</v>
      </c>
    </row>
    <row r="34" spans="1:8" s="82" customFormat="1" ht="12.75">
      <c r="A34" s="158">
        <v>2</v>
      </c>
      <c r="B34" s="138" t="s">
        <v>270</v>
      </c>
      <c r="C34" s="137">
        <v>215</v>
      </c>
      <c r="D34" s="139">
        <v>7</v>
      </c>
      <c r="E34" s="111"/>
      <c r="F34" s="138"/>
      <c r="G34" s="137">
        <f>D34*C34</f>
        <v>1505</v>
      </c>
      <c r="H34" s="137">
        <f>G34*12</f>
        <v>18060</v>
      </c>
    </row>
    <row r="35" spans="1:8" s="82" customFormat="1" ht="12.75">
      <c r="A35" s="158"/>
      <c r="B35" s="138"/>
      <c r="C35" s="137"/>
      <c r="D35" s="139"/>
      <c r="E35" s="111"/>
      <c r="F35" s="138"/>
      <c r="G35" s="137"/>
      <c r="H35" s="137"/>
    </row>
    <row r="36" spans="1:8" s="82" customFormat="1" ht="16.5" customHeight="1">
      <c r="A36" s="158"/>
      <c r="B36" s="140" t="s">
        <v>161</v>
      </c>
      <c r="C36" s="142">
        <v>2428.3</v>
      </c>
      <c r="D36" s="141"/>
      <c r="E36" s="49"/>
      <c r="F36" s="140"/>
      <c r="G36" s="141">
        <f>G16+G31</f>
        <v>54107.604</v>
      </c>
      <c r="H36" s="142">
        <f>H16+H31</f>
        <v>649291.2479999999</v>
      </c>
    </row>
    <row r="37" spans="1:8" s="82" customFormat="1" ht="16.5" customHeight="1">
      <c r="A37" s="160"/>
      <c r="B37" s="117"/>
      <c r="C37" s="161"/>
      <c r="D37" s="162"/>
      <c r="E37" s="119"/>
      <c r="F37" s="119"/>
      <c r="G37" s="161"/>
      <c r="H37" s="161"/>
    </row>
    <row r="38" spans="1:8" s="82" customFormat="1" ht="16.5" customHeight="1">
      <c r="A38" s="160"/>
      <c r="B38" s="117"/>
      <c r="C38" s="161"/>
      <c r="D38" s="162"/>
      <c r="E38" s="119"/>
      <c r="F38" s="119"/>
      <c r="G38" s="161"/>
      <c r="H38" s="161"/>
    </row>
    <row r="39" spans="1:8" s="111" customFormat="1" ht="16.5" customHeight="1">
      <c r="A39" s="125"/>
      <c r="B39" s="144" t="s">
        <v>227</v>
      </c>
      <c r="C39" s="126"/>
      <c r="D39" s="127"/>
      <c r="E39" s="49"/>
      <c r="F39" s="49"/>
      <c r="G39" s="144"/>
      <c r="H39" s="144"/>
    </row>
    <row r="40" spans="1:8" s="82" customFormat="1" ht="24" customHeight="1">
      <c r="A40" s="160"/>
      <c r="B40" s="160" t="s">
        <v>219</v>
      </c>
      <c r="C40" s="160"/>
      <c r="D40" s="163"/>
      <c r="G40" s="160"/>
      <c r="H40" s="160"/>
    </row>
    <row r="41" spans="1:7" s="82" customFormat="1" ht="18.75" customHeight="1">
      <c r="A41" s="149"/>
      <c r="B41" s="164" t="s">
        <v>201</v>
      </c>
      <c r="C41" s="149"/>
      <c r="D41" s="165" t="s">
        <v>203</v>
      </c>
      <c r="E41" s="148"/>
      <c r="F41" s="149">
        <v>12</v>
      </c>
      <c r="G41" s="161"/>
    </row>
    <row r="42" spans="1:7" s="82" customFormat="1" ht="11.25" customHeight="1">
      <c r="A42" s="154"/>
      <c r="B42" s="166" t="s">
        <v>202</v>
      </c>
      <c r="C42" s="167"/>
      <c r="D42" s="168" t="s">
        <v>204</v>
      </c>
      <c r="E42" s="156"/>
      <c r="F42" s="154" t="s">
        <v>150</v>
      </c>
      <c r="G42" s="160"/>
    </row>
    <row r="43" spans="1:7" s="82" customFormat="1" ht="11.25" customHeight="1">
      <c r="A43" s="154"/>
      <c r="B43" s="166"/>
      <c r="C43" s="167"/>
      <c r="D43" s="168"/>
      <c r="E43" s="118"/>
      <c r="F43" s="154"/>
      <c r="G43" s="160"/>
    </row>
    <row r="44" spans="1:7" s="111" customFormat="1" ht="12.75">
      <c r="A44" s="131">
        <v>1</v>
      </c>
      <c r="B44" s="129" t="s">
        <v>236</v>
      </c>
      <c r="C44" s="131"/>
      <c r="D44" s="136">
        <v>700</v>
      </c>
      <c r="F44" s="131">
        <f aca="true" t="shared" si="1" ref="F44:F53">D44*12</f>
        <v>8400</v>
      </c>
      <c r="G44" s="143"/>
    </row>
    <row r="45" spans="1:7" s="111" customFormat="1" ht="12.75">
      <c r="A45" s="137">
        <v>2</v>
      </c>
      <c r="B45" s="138" t="s">
        <v>237</v>
      </c>
      <c r="C45" s="131"/>
      <c r="D45" s="139">
        <v>400</v>
      </c>
      <c r="F45" s="131">
        <f t="shared" si="1"/>
        <v>4800</v>
      </c>
      <c r="G45" s="143"/>
    </row>
    <row r="46" spans="1:7" s="111" customFormat="1" ht="12.75">
      <c r="A46" s="131">
        <v>3</v>
      </c>
      <c r="B46" s="129" t="s">
        <v>207</v>
      </c>
      <c r="C46" s="131"/>
      <c r="D46" s="136">
        <v>1000</v>
      </c>
      <c r="F46" s="131">
        <f t="shared" si="1"/>
        <v>12000</v>
      </c>
      <c r="G46" s="143"/>
    </row>
    <row r="47" spans="1:7" s="111" customFormat="1" ht="12.75">
      <c r="A47" s="137">
        <v>4</v>
      </c>
      <c r="B47" s="129" t="s">
        <v>209</v>
      </c>
      <c r="C47" s="131"/>
      <c r="D47" s="136">
        <v>1000</v>
      </c>
      <c r="F47" s="131">
        <f t="shared" si="1"/>
        <v>12000</v>
      </c>
      <c r="G47" s="143"/>
    </row>
    <row r="48" spans="1:7" s="111" customFormat="1" ht="12.75">
      <c r="A48" s="131">
        <v>5</v>
      </c>
      <c r="B48" s="138" t="s">
        <v>228</v>
      </c>
      <c r="C48" s="131"/>
      <c r="D48" s="139">
        <v>1000</v>
      </c>
      <c r="F48" s="131">
        <f t="shared" si="1"/>
        <v>12000</v>
      </c>
      <c r="G48" s="143"/>
    </row>
    <row r="49" spans="1:7" s="111" customFormat="1" ht="12.75">
      <c r="A49" s="137">
        <v>6</v>
      </c>
      <c r="B49" s="129" t="s">
        <v>224</v>
      </c>
      <c r="C49" s="131"/>
      <c r="D49" s="136">
        <v>1000</v>
      </c>
      <c r="F49" s="131">
        <f t="shared" si="1"/>
        <v>12000</v>
      </c>
      <c r="G49" s="143"/>
    </row>
    <row r="50" spans="1:7" s="111" customFormat="1" ht="12.75">
      <c r="A50" s="131">
        <v>7</v>
      </c>
      <c r="B50" s="138" t="s">
        <v>254</v>
      </c>
      <c r="C50" s="131"/>
      <c r="D50" s="139">
        <v>300</v>
      </c>
      <c r="F50" s="131">
        <f t="shared" si="1"/>
        <v>3600</v>
      </c>
      <c r="G50" s="143"/>
    </row>
    <row r="51" spans="1:7" s="111" customFormat="1" ht="12.75">
      <c r="A51" s="131"/>
      <c r="B51" s="138" t="s">
        <v>255</v>
      </c>
      <c r="C51" s="131"/>
      <c r="D51" s="139">
        <v>400</v>
      </c>
      <c r="F51" s="131">
        <f>D51*12</f>
        <v>4800</v>
      </c>
      <c r="G51" s="143"/>
    </row>
    <row r="52" spans="1:7" s="82" customFormat="1" ht="12.75">
      <c r="A52" s="137">
        <v>8</v>
      </c>
      <c r="B52" s="115" t="s">
        <v>225</v>
      </c>
      <c r="C52" s="154"/>
      <c r="D52" s="159">
        <v>200</v>
      </c>
      <c r="F52" s="131">
        <f t="shared" si="1"/>
        <v>2400</v>
      </c>
      <c r="G52" s="160"/>
    </row>
    <row r="53" spans="1:7" s="82" customFormat="1" ht="12.75">
      <c r="A53" s="131">
        <v>9</v>
      </c>
      <c r="B53" s="115" t="s">
        <v>229</v>
      </c>
      <c r="C53" s="154"/>
      <c r="D53" s="159">
        <v>200</v>
      </c>
      <c r="F53" s="131">
        <f t="shared" si="1"/>
        <v>2400</v>
      </c>
      <c r="G53" s="160"/>
    </row>
    <row r="54" spans="1:7" s="82" customFormat="1" ht="12.75">
      <c r="A54" s="131"/>
      <c r="B54" s="115" t="s">
        <v>256</v>
      </c>
      <c r="C54" s="154"/>
      <c r="D54" s="159">
        <v>200</v>
      </c>
      <c r="F54" s="131">
        <f>D54*12</f>
        <v>2400</v>
      </c>
      <c r="G54" s="160"/>
    </row>
    <row r="55" spans="1:7" s="82" customFormat="1" ht="12.75">
      <c r="A55" s="131"/>
      <c r="B55" s="115" t="s">
        <v>257</v>
      </c>
      <c r="C55" s="154"/>
      <c r="D55" s="159">
        <v>200</v>
      </c>
      <c r="F55" s="131">
        <f>D55*12</f>
        <v>2400</v>
      </c>
      <c r="G55" s="160"/>
    </row>
    <row r="56" spans="1:7" s="82" customFormat="1" ht="12.75">
      <c r="A56" s="131"/>
      <c r="B56" s="115" t="s">
        <v>258</v>
      </c>
      <c r="C56" s="154"/>
      <c r="D56" s="159">
        <v>214.5</v>
      </c>
      <c r="F56" s="131">
        <f>D56*12</f>
        <v>2574</v>
      </c>
      <c r="G56" s="160"/>
    </row>
    <row r="57" spans="1:7" s="229" customFormat="1" ht="16.5" customHeight="1">
      <c r="A57" s="231"/>
      <c r="B57" s="232" t="s">
        <v>155</v>
      </c>
      <c r="C57" s="233"/>
      <c r="D57" s="234">
        <f>SUM(D44:D53)</f>
        <v>6200</v>
      </c>
      <c r="E57" s="112"/>
      <c r="F57" s="233">
        <f>SUM(F44:F53)</f>
        <v>74400</v>
      </c>
      <c r="G57" s="235"/>
    </row>
    <row r="58" spans="1:8" s="82" customFormat="1" ht="16.5" customHeight="1">
      <c r="A58" s="160"/>
      <c r="B58" s="117"/>
      <c r="C58" s="161"/>
      <c r="D58" s="162"/>
      <c r="E58" s="119"/>
      <c r="F58" s="119"/>
      <c r="G58" s="161"/>
      <c r="H58" s="161"/>
    </row>
    <row r="59" spans="1:8" s="82" customFormat="1" ht="16.5" customHeight="1">
      <c r="A59" s="160"/>
      <c r="B59" s="117"/>
      <c r="C59" s="161"/>
      <c r="D59" s="162"/>
      <c r="E59" s="119"/>
      <c r="F59" s="119"/>
      <c r="G59" s="161"/>
      <c r="H59" s="161"/>
    </row>
    <row r="60" spans="1:8" s="82" customFormat="1" ht="16.5" customHeight="1">
      <c r="A60" s="160"/>
      <c r="B60" s="117"/>
      <c r="C60" s="161"/>
      <c r="D60" s="162"/>
      <c r="E60" s="119"/>
      <c r="F60" s="119"/>
      <c r="G60" s="161"/>
      <c r="H60" s="161"/>
    </row>
    <row r="61" spans="1:8" s="82" customFormat="1" ht="16.5" customHeight="1">
      <c r="A61" s="160"/>
      <c r="B61" s="117"/>
      <c r="C61" s="161"/>
      <c r="D61" s="162"/>
      <c r="E61" s="119"/>
      <c r="F61" s="119"/>
      <c r="G61" s="161"/>
      <c r="H61" s="161"/>
    </row>
    <row r="62" spans="1:8" s="82" customFormat="1" ht="16.5" customHeight="1">
      <c r="A62" s="160"/>
      <c r="B62" s="117"/>
      <c r="C62" s="161"/>
      <c r="D62" s="162"/>
      <c r="E62" s="119"/>
      <c r="F62" s="119"/>
      <c r="G62" s="161"/>
      <c r="H62" s="161"/>
    </row>
    <row r="63" spans="1:8" s="82" customFormat="1" ht="16.5" customHeight="1">
      <c r="A63" s="160"/>
      <c r="B63" s="117"/>
      <c r="C63" s="161"/>
      <c r="D63" s="162"/>
      <c r="E63" s="119"/>
      <c r="F63" s="119"/>
      <c r="G63" s="161"/>
      <c r="H63" s="161"/>
    </row>
    <row r="64" s="111" customFormat="1" ht="12.75"/>
    <row r="65" s="111" customFormat="1" ht="12.75">
      <c r="B65" s="169" t="s">
        <v>21</v>
      </c>
    </row>
    <row r="66" spans="1:6" s="111" customFormat="1" ht="12.75" customHeight="1">
      <c r="A66" s="170"/>
      <c r="B66" s="171"/>
      <c r="C66" s="172" t="s">
        <v>147</v>
      </c>
      <c r="D66" s="170" t="s">
        <v>16</v>
      </c>
      <c r="E66" s="145"/>
      <c r="F66" s="173" t="s">
        <v>148</v>
      </c>
    </row>
    <row r="67" spans="1:6" s="111" customFormat="1" ht="15" customHeight="1">
      <c r="A67" s="174" t="s">
        <v>160</v>
      </c>
      <c r="B67" s="175" t="s">
        <v>22</v>
      </c>
      <c r="C67" s="176">
        <v>1</v>
      </c>
      <c r="D67" s="134"/>
      <c r="E67" s="146"/>
      <c r="F67" s="135" t="s">
        <v>150</v>
      </c>
    </row>
    <row r="68" spans="1:6" s="111" customFormat="1" ht="21" customHeight="1">
      <c r="A68" s="180"/>
      <c r="B68" s="186" t="s">
        <v>278</v>
      </c>
      <c r="C68" s="181">
        <v>14.14</v>
      </c>
      <c r="D68" s="181"/>
      <c r="E68" s="140"/>
      <c r="F68" s="182"/>
    </row>
    <row r="69" spans="1:6" s="111" customFormat="1" ht="25.5">
      <c r="A69" s="180">
        <v>1</v>
      </c>
      <c r="B69" s="188" t="s">
        <v>240</v>
      </c>
      <c r="C69" s="179">
        <f aca="true" t="shared" si="2" ref="C69:C77">D69/2426.2</f>
        <v>3.3179457587997696</v>
      </c>
      <c r="D69" s="179">
        <v>8050</v>
      </c>
      <c r="E69" s="138"/>
      <c r="F69" s="180">
        <f aca="true" t="shared" si="3" ref="F69:F76">D69*12</f>
        <v>96600</v>
      </c>
    </row>
    <row r="70" spans="1:6" s="111" customFormat="1" ht="12.75">
      <c r="A70" s="180">
        <v>2</v>
      </c>
      <c r="B70" s="188" t="s">
        <v>167</v>
      </c>
      <c r="C70" s="179">
        <f t="shared" si="2"/>
        <v>0.6702250432775534</v>
      </c>
      <c r="D70" s="179">
        <v>1626.1</v>
      </c>
      <c r="E70" s="138"/>
      <c r="F70" s="180">
        <f t="shared" si="3"/>
        <v>19513.199999999997</v>
      </c>
    </row>
    <row r="71" spans="1:6" s="111" customFormat="1" ht="12.75" customHeight="1">
      <c r="A71" s="180">
        <v>3</v>
      </c>
      <c r="B71" s="188" t="s">
        <v>168</v>
      </c>
      <c r="C71" s="179">
        <f t="shared" si="2"/>
        <v>2.8439535075426594</v>
      </c>
      <c r="D71" s="179">
        <v>6900</v>
      </c>
      <c r="E71" s="138"/>
      <c r="F71" s="180">
        <f>D71*12</f>
        <v>82800</v>
      </c>
    </row>
    <row r="72" spans="1:6" s="111" customFormat="1" ht="12.75">
      <c r="A72" s="180">
        <v>4</v>
      </c>
      <c r="B72" s="190" t="s">
        <v>167</v>
      </c>
      <c r="C72" s="179">
        <f t="shared" si="2"/>
        <v>0.5744786085236172</v>
      </c>
      <c r="D72" s="191">
        <f>D71*20.2%</f>
        <v>1393.8</v>
      </c>
      <c r="E72" s="128"/>
      <c r="F72" s="180">
        <f t="shared" si="3"/>
        <v>16725.6</v>
      </c>
    </row>
    <row r="73" spans="1:6" s="111" customFormat="1" ht="25.5">
      <c r="A73" s="180">
        <v>5</v>
      </c>
      <c r="B73" s="259" t="s">
        <v>272</v>
      </c>
      <c r="C73" s="179">
        <f t="shared" si="2"/>
        <v>0.4739922512571099</v>
      </c>
      <c r="D73" s="191">
        <v>1150</v>
      </c>
      <c r="E73" s="128"/>
      <c r="F73" s="180">
        <f>D73*12</f>
        <v>13800</v>
      </c>
    </row>
    <row r="74" spans="1:6" s="111" customFormat="1" ht="12.75">
      <c r="A74" s="180">
        <v>6</v>
      </c>
      <c r="B74" s="190" t="s">
        <v>167</v>
      </c>
      <c r="C74" s="179">
        <f t="shared" si="2"/>
        <v>0.09574643475393621</v>
      </c>
      <c r="D74" s="191">
        <v>232.3</v>
      </c>
      <c r="E74" s="128"/>
      <c r="F74" s="180">
        <f>D74*12</f>
        <v>2787.6000000000004</v>
      </c>
    </row>
    <row r="75" spans="1:6" s="111" customFormat="1" ht="25.5" customHeight="1">
      <c r="A75" s="180">
        <v>7</v>
      </c>
      <c r="B75" s="258" t="s">
        <v>245</v>
      </c>
      <c r="C75" s="179">
        <f t="shared" si="2"/>
        <v>2.8439535075426594</v>
      </c>
      <c r="D75" s="179">
        <v>6900</v>
      </c>
      <c r="E75" s="138"/>
      <c r="F75" s="180">
        <f t="shared" si="3"/>
        <v>82800</v>
      </c>
    </row>
    <row r="76" spans="1:6" s="111" customFormat="1" ht="12.75" customHeight="1">
      <c r="A76" s="180">
        <v>8</v>
      </c>
      <c r="B76" s="188" t="s">
        <v>167</v>
      </c>
      <c r="C76" s="179">
        <f t="shared" si="2"/>
        <v>0.5744786085236172</v>
      </c>
      <c r="D76" s="179">
        <f>D75*20.2%</f>
        <v>1393.8</v>
      </c>
      <c r="E76" s="138"/>
      <c r="F76" s="180">
        <f t="shared" si="3"/>
        <v>16725.6</v>
      </c>
    </row>
    <row r="77" spans="1:6" s="111" customFormat="1" ht="12.75" customHeight="1">
      <c r="A77" s="180">
        <v>9</v>
      </c>
      <c r="B77" s="188" t="s">
        <v>276</v>
      </c>
      <c r="C77" s="179">
        <f t="shared" si="2"/>
        <v>0.16486687000247302</v>
      </c>
      <c r="D77" s="179">
        <f>F77/12</f>
        <v>400</v>
      </c>
      <c r="E77" s="138"/>
      <c r="F77" s="180">
        <v>4800</v>
      </c>
    </row>
    <row r="78" spans="1:6" s="111" customFormat="1" ht="12.75">
      <c r="A78" s="180">
        <v>10</v>
      </c>
      <c r="B78" s="188" t="s">
        <v>171</v>
      </c>
      <c r="C78" s="179">
        <v>1</v>
      </c>
      <c r="D78" s="179">
        <v>2213.6</v>
      </c>
      <c r="E78" s="138"/>
      <c r="F78" s="180">
        <f>D78*12</f>
        <v>26563.199999999997</v>
      </c>
    </row>
    <row r="79" spans="1:8" s="111" customFormat="1" ht="11.25" customHeight="1">
      <c r="A79" s="180">
        <v>11</v>
      </c>
      <c r="B79" s="183" t="s">
        <v>173</v>
      </c>
      <c r="C79" s="179">
        <f aca="true" t="shared" si="4" ref="C79:C89">D79/2426.2</f>
        <v>0.10304179375154564</v>
      </c>
      <c r="D79" s="179">
        <v>250</v>
      </c>
      <c r="E79" s="138"/>
      <c r="F79" s="180">
        <f aca="true" t="shared" si="5" ref="F79:F94">D79*12</f>
        <v>3000</v>
      </c>
      <c r="H79" s="267"/>
    </row>
    <row r="80" spans="1:6" s="111" customFormat="1" ht="12.75">
      <c r="A80" s="180">
        <v>12</v>
      </c>
      <c r="B80" s="183" t="s">
        <v>172</v>
      </c>
      <c r="C80" s="179">
        <f t="shared" si="4"/>
        <v>0.06182507625092738</v>
      </c>
      <c r="D80" s="179">
        <v>150</v>
      </c>
      <c r="E80" s="138"/>
      <c r="F80" s="180">
        <f t="shared" si="5"/>
        <v>1800</v>
      </c>
    </row>
    <row r="81" spans="1:6" s="111" customFormat="1" ht="25.5">
      <c r="A81" s="180">
        <v>13</v>
      </c>
      <c r="B81" s="261" t="s">
        <v>273</v>
      </c>
      <c r="C81" s="179">
        <f t="shared" si="4"/>
        <v>0.16486687000247302</v>
      </c>
      <c r="D81" s="179">
        <v>400</v>
      </c>
      <c r="E81" s="138"/>
      <c r="F81" s="180">
        <f t="shared" si="5"/>
        <v>4800</v>
      </c>
    </row>
    <row r="82" spans="1:6" s="111" customFormat="1" ht="12.75">
      <c r="A82" s="180">
        <v>14</v>
      </c>
      <c r="B82" s="183" t="s">
        <v>174</v>
      </c>
      <c r="C82" s="179">
        <f t="shared" si="4"/>
        <v>0.2792844777841893</v>
      </c>
      <c r="D82" s="179">
        <v>677.6</v>
      </c>
      <c r="E82" s="138"/>
      <c r="F82" s="180">
        <f t="shared" si="5"/>
        <v>8131.200000000001</v>
      </c>
    </row>
    <row r="83" spans="1:6" s="111" customFormat="1" ht="12.75">
      <c r="A83" s="180">
        <v>15</v>
      </c>
      <c r="B83" s="183" t="s">
        <v>238</v>
      </c>
      <c r="C83" s="179">
        <f t="shared" si="4"/>
        <v>0.041216717500618255</v>
      </c>
      <c r="D83" s="179">
        <v>100</v>
      </c>
      <c r="E83" s="138"/>
      <c r="F83" s="180">
        <f t="shared" si="5"/>
        <v>1200</v>
      </c>
    </row>
    <row r="84" spans="1:6" s="111" customFormat="1" ht="12.75">
      <c r="A84" s="180">
        <v>16</v>
      </c>
      <c r="B84" s="183" t="s">
        <v>239</v>
      </c>
      <c r="C84" s="179">
        <f t="shared" si="4"/>
        <v>0.041216717500618255</v>
      </c>
      <c r="D84" s="179">
        <v>100</v>
      </c>
      <c r="E84" s="138"/>
      <c r="F84" s="180">
        <f t="shared" si="5"/>
        <v>1200</v>
      </c>
    </row>
    <row r="85" spans="1:6" s="111" customFormat="1" ht="12.75">
      <c r="A85" s="180">
        <v>17</v>
      </c>
      <c r="B85" s="183" t="s">
        <v>177</v>
      </c>
      <c r="C85" s="179">
        <f t="shared" si="4"/>
        <v>0.020608358750309128</v>
      </c>
      <c r="D85" s="179">
        <v>50</v>
      </c>
      <c r="E85" s="138"/>
      <c r="F85" s="180">
        <f t="shared" si="5"/>
        <v>600</v>
      </c>
    </row>
    <row r="86" spans="1:6" s="111" customFormat="1" ht="12.75">
      <c r="A86" s="180">
        <v>18</v>
      </c>
      <c r="B86" s="183" t="s">
        <v>178</v>
      </c>
      <c r="C86" s="179">
        <f t="shared" si="4"/>
        <v>0.28851702250432776</v>
      </c>
      <c r="D86" s="179">
        <v>700</v>
      </c>
      <c r="E86" s="138"/>
      <c r="F86" s="180">
        <f t="shared" si="5"/>
        <v>8400</v>
      </c>
    </row>
    <row r="87" spans="1:6" s="111" customFormat="1" ht="12.75">
      <c r="A87" s="180">
        <v>19</v>
      </c>
      <c r="B87" s="183" t="s">
        <v>179</v>
      </c>
      <c r="C87" s="179">
        <f t="shared" si="4"/>
        <v>0.052526584782787905</v>
      </c>
      <c r="D87" s="179">
        <v>127.44</v>
      </c>
      <c r="E87" s="138"/>
      <c r="F87" s="180">
        <f t="shared" si="5"/>
        <v>1529.28</v>
      </c>
    </row>
    <row r="88" spans="1:6" s="111" customFormat="1" ht="11.25" customHeight="1">
      <c r="A88" s="180">
        <v>20</v>
      </c>
      <c r="B88" s="183" t="s">
        <v>182</v>
      </c>
      <c r="C88" s="179">
        <f t="shared" si="4"/>
        <v>0.06869452916769708</v>
      </c>
      <c r="D88" s="179">
        <f>F88/12</f>
        <v>166.66666666666666</v>
      </c>
      <c r="E88" s="138"/>
      <c r="F88" s="180">
        <v>2000</v>
      </c>
    </row>
    <row r="89" spans="1:6" s="111" customFormat="1" ht="11.25" customHeight="1">
      <c r="A89" s="180">
        <v>21</v>
      </c>
      <c r="B89" s="183" t="s">
        <v>183</v>
      </c>
      <c r="C89" s="179">
        <f t="shared" si="4"/>
        <v>0.09273761437639107</v>
      </c>
      <c r="D89" s="179">
        <f>F89/12</f>
        <v>225</v>
      </c>
      <c r="E89" s="138"/>
      <c r="F89" s="180">
        <v>2700</v>
      </c>
    </row>
    <row r="90" spans="1:6" s="111" customFormat="1" ht="11.25" customHeight="1">
      <c r="A90" s="180">
        <v>22</v>
      </c>
      <c r="B90" s="183" t="s">
        <v>184</v>
      </c>
      <c r="C90" s="179">
        <v>0.14</v>
      </c>
      <c r="D90" s="179">
        <f>C90*2425.9</f>
        <v>339.62600000000003</v>
      </c>
      <c r="E90" s="138"/>
      <c r="F90" s="180">
        <f t="shared" si="5"/>
        <v>4075.5120000000006</v>
      </c>
    </row>
    <row r="91" spans="1:6" s="111" customFormat="1" ht="12.75">
      <c r="A91" s="180">
        <v>23</v>
      </c>
      <c r="B91" s="188" t="s">
        <v>241</v>
      </c>
      <c r="C91" s="179">
        <f>D91/2426.2</f>
        <v>0.2617261561289259</v>
      </c>
      <c r="D91" s="179">
        <v>635</v>
      </c>
      <c r="E91" s="128"/>
      <c r="F91" s="180">
        <f t="shared" si="5"/>
        <v>7620</v>
      </c>
    </row>
    <row r="92" spans="1:8" s="111" customFormat="1" ht="12.75">
      <c r="A92" s="180">
        <v>24</v>
      </c>
      <c r="B92" s="138" t="s">
        <v>233</v>
      </c>
      <c r="C92" s="241">
        <v>0.05</v>
      </c>
      <c r="D92" s="115">
        <f>C92*2426.2</f>
        <v>121.31</v>
      </c>
      <c r="E92" s="237">
        <v>1859.42</v>
      </c>
      <c r="F92" s="180">
        <f t="shared" si="5"/>
        <v>1455.72</v>
      </c>
      <c r="G92" s="82"/>
      <c r="H92" s="82"/>
    </row>
    <row r="93" spans="1:6" s="82" customFormat="1" ht="12.75">
      <c r="A93" s="180">
        <v>25</v>
      </c>
      <c r="B93" s="138" t="s">
        <v>259</v>
      </c>
      <c r="C93" s="241">
        <v>0.07</v>
      </c>
      <c r="D93" s="115">
        <f>C93*2426.2</f>
        <v>169.834</v>
      </c>
      <c r="E93" s="239"/>
      <c r="F93" s="180">
        <f t="shared" si="5"/>
        <v>2038.008</v>
      </c>
    </row>
    <row r="94" spans="1:6" s="82" customFormat="1" ht="12.75">
      <c r="A94" s="180">
        <v>26</v>
      </c>
      <c r="B94" s="115" t="s">
        <v>230</v>
      </c>
      <c r="C94" s="241">
        <v>0.15</v>
      </c>
      <c r="D94" s="115">
        <f>C94*2426.2</f>
        <v>363.92999999999995</v>
      </c>
      <c r="E94" s="251">
        <v>27595.78</v>
      </c>
      <c r="F94" s="180">
        <f t="shared" si="5"/>
        <v>4367.16</v>
      </c>
    </row>
    <row r="95" spans="1:6" s="82" customFormat="1" ht="12.75">
      <c r="A95" s="180">
        <v>27</v>
      </c>
      <c r="B95" s="115" t="s">
        <v>231</v>
      </c>
      <c r="C95" s="241">
        <v>0.87</v>
      </c>
      <c r="D95" s="115">
        <f>C95*2426.2</f>
        <v>2110.794</v>
      </c>
      <c r="E95" s="255"/>
      <c r="F95" s="180">
        <f>D95*12</f>
        <v>25329.528</v>
      </c>
    </row>
    <row r="96" spans="1:6" s="82" customFormat="1" ht="12.75">
      <c r="A96" s="180">
        <v>28</v>
      </c>
      <c r="B96" s="138" t="s">
        <v>235</v>
      </c>
      <c r="C96" s="240">
        <v>1.25</v>
      </c>
      <c r="D96" s="242">
        <v>2767</v>
      </c>
      <c r="E96" s="239"/>
      <c r="F96" s="240">
        <v>33204</v>
      </c>
    </row>
    <row r="97" spans="1:6" s="82" customFormat="1" ht="12.75">
      <c r="A97" s="180">
        <v>29</v>
      </c>
      <c r="B97" s="183" t="s">
        <v>180</v>
      </c>
      <c r="C97" s="179">
        <v>0.2</v>
      </c>
      <c r="D97" s="179">
        <v>442</v>
      </c>
      <c r="E97" s="138"/>
      <c r="F97" s="180">
        <f>D97*12</f>
        <v>5304</v>
      </c>
    </row>
    <row r="98" spans="1:8" s="82" customFormat="1" ht="12.75">
      <c r="A98" s="180">
        <v>30</v>
      </c>
      <c r="B98" s="138" t="s">
        <v>274</v>
      </c>
      <c r="C98" s="240">
        <v>0.05</v>
      </c>
      <c r="D98" s="242">
        <v>1300</v>
      </c>
      <c r="E98" s="242">
        <v>1300</v>
      </c>
      <c r="F98" s="242">
        <v>1300</v>
      </c>
      <c r="H98" s="254"/>
    </row>
    <row r="99" spans="1:8" s="82" customFormat="1" ht="12.75">
      <c r="A99" s="180">
        <v>31</v>
      </c>
      <c r="B99" s="138" t="s">
        <v>275</v>
      </c>
      <c r="C99" s="240">
        <v>0.1</v>
      </c>
      <c r="D99" s="242">
        <v>250</v>
      </c>
      <c r="E99" s="263"/>
      <c r="F99" s="242">
        <v>3000</v>
      </c>
      <c r="H99" s="254"/>
    </row>
    <row r="100" spans="1:8" s="82" customFormat="1" ht="12.75">
      <c r="A100" s="180"/>
      <c r="B100" s="202" t="s">
        <v>279</v>
      </c>
      <c r="C100" s="181">
        <f>SUM(C69:C99)</f>
        <v>16.91590250872421</v>
      </c>
      <c r="D100" s="264">
        <f>SUM(D69:D99)</f>
        <v>41705.800666666655</v>
      </c>
      <c r="E100" s="265"/>
      <c r="F100" s="266">
        <f>SUM(F69:F99)</f>
        <v>486169.60799999995</v>
      </c>
      <c r="G100" s="111"/>
      <c r="H100" s="111"/>
    </row>
    <row r="101" spans="1:8" s="82" customFormat="1" ht="40.5" customHeight="1">
      <c r="A101" s="180"/>
      <c r="B101" s="262" t="s">
        <v>277</v>
      </c>
      <c r="C101" s="181">
        <f>SUM(C69:C99)</f>
        <v>16.91590250872421</v>
      </c>
      <c r="D101" s="179"/>
      <c r="E101" s="128"/>
      <c r="F101" s="179"/>
      <c r="G101" s="111"/>
      <c r="H101" s="111"/>
    </row>
    <row r="102" spans="1:8" s="82" customFormat="1" ht="17.25" customHeight="1">
      <c r="A102" s="180"/>
      <c r="B102" s="140" t="s">
        <v>285</v>
      </c>
      <c r="C102" s="268">
        <v>7</v>
      </c>
      <c r="D102" s="269">
        <f>C102*2426.2</f>
        <v>16983.399999999998</v>
      </c>
      <c r="E102" s="265"/>
      <c r="F102" s="268">
        <f>D102*12</f>
        <v>203800.8</v>
      </c>
      <c r="G102" s="111"/>
      <c r="H102" s="111"/>
    </row>
    <row r="103" spans="1:8" s="82" customFormat="1" ht="42" customHeight="1">
      <c r="A103" s="180"/>
      <c r="B103" s="270" t="s">
        <v>286</v>
      </c>
      <c r="C103" s="240">
        <v>8.07</v>
      </c>
      <c r="D103" s="115"/>
      <c r="E103" s="239"/>
      <c r="F103" s="240">
        <v>235000</v>
      </c>
      <c r="G103" s="111"/>
      <c r="H103" s="111"/>
    </row>
    <row r="104" spans="1:9" s="111" customFormat="1" ht="19.5" customHeight="1">
      <c r="A104" s="184"/>
      <c r="B104" s="201" t="s">
        <v>287</v>
      </c>
      <c r="C104" s="181"/>
      <c r="D104" s="181">
        <f>SUM(D69:D101)</f>
        <v>83411.60133333331</v>
      </c>
      <c r="E104" s="202">
        <f>SUM(E69:E101)</f>
        <v>30755.199999999997</v>
      </c>
      <c r="F104" s="181">
        <f>F100+F102</f>
        <v>689970.4079999999</v>
      </c>
      <c r="H104" s="144"/>
      <c r="I104" s="228"/>
    </row>
    <row r="105" spans="1:9" s="111" customFormat="1" ht="28.5" customHeight="1">
      <c r="A105" s="58"/>
      <c r="B105" s="203"/>
      <c r="C105" s="204"/>
      <c r="D105" s="204"/>
      <c r="E105" s="133"/>
      <c r="F105" s="133"/>
      <c r="G105" s="205"/>
      <c r="H105" s="133"/>
      <c r="I105" s="243"/>
    </row>
    <row r="106" spans="1:8" s="111" customFormat="1" ht="12.75">
      <c r="A106" s="133"/>
      <c r="B106" s="133" t="s">
        <v>280</v>
      </c>
      <c r="C106" s="204"/>
      <c r="D106" s="204"/>
      <c r="E106" s="133"/>
      <c r="F106" s="133"/>
      <c r="G106" s="207"/>
      <c r="H106" s="133"/>
    </row>
    <row r="107" spans="1:8" s="111" customFormat="1" ht="12.75" hidden="1">
      <c r="A107" s="125"/>
      <c r="B107" s="111" t="s">
        <v>281</v>
      </c>
      <c r="C107" s="126"/>
      <c r="D107" s="127"/>
      <c r="E107" s="49"/>
      <c r="F107" s="49"/>
      <c r="G107" s="144"/>
      <c r="H107" s="144"/>
    </row>
    <row r="108" spans="1:8" s="229" customFormat="1" ht="16.5" customHeight="1">
      <c r="A108" s="160"/>
      <c r="B108" s="111" t="s">
        <v>281</v>
      </c>
      <c r="C108" s="161"/>
      <c r="D108" s="162"/>
      <c r="E108" s="119"/>
      <c r="F108" s="119"/>
      <c r="G108" s="161"/>
      <c r="H108" s="161"/>
    </row>
    <row r="109" spans="1:8" s="229" customFormat="1" ht="16.5" customHeight="1">
      <c r="A109" s="160"/>
      <c r="B109" s="111"/>
      <c r="C109" s="161"/>
      <c r="D109" s="162"/>
      <c r="E109" s="119"/>
      <c r="F109" s="119"/>
      <c r="G109" s="161"/>
      <c r="H109" s="161"/>
    </row>
    <row r="110" spans="1:8" s="229" customFormat="1" ht="16.5" customHeight="1">
      <c r="A110" s="160"/>
      <c r="B110" s="111" t="s">
        <v>284</v>
      </c>
      <c r="C110" s="161"/>
      <c r="D110" s="162"/>
      <c r="E110" s="119"/>
      <c r="F110" s="119"/>
      <c r="G110" s="161"/>
      <c r="H110" s="161"/>
    </row>
    <row r="111" spans="1:8" s="229" customFormat="1" ht="16.5" customHeight="1">
      <c r="A111" s="160"/>
      <c r="B111" s="256" t="s">
        <v>282</v>
      </c>
      <c r="C111" s="161"/>
      <c r="D111" s="162"/>
      <c r="E111" s="119"/>
      <c r="F111" s="119"/>
      <c r="G111" s="161"/>
      <c r="H111" s="161"/>
    </row>
    <row r="112" spans="1:8" s="229" customFormat="1" ht="16.5" customHeight="1">
      <c r="A112" s="160"/>
      <c r="B112" s="256" t="s">
        <v>283</v>
      </c>
      <c r="C112" s="161"/>
      <c r="D112" s="162"/>
      <c r="E112" s="119"/>
      <c r="F112" s="119"/>
      <c r="G112" s="161"/>
      <c r="H112" s="161"/>
    </row>
    <row r="113" spans="1:8" s="229" customFormat="1" ht="16.5" customHeight="1">
      <c r="A113" s="160"/>
      <c r="B113" s="117"/>
      <c r="C113" s="161"/>
      <c r="D113" s="162"/>
      <c r="E113" s="119"/>
      <c r="F113" s="119"/>
      <c r="G113" s="161"/>
      <c r="H113" s="161"/>
    </row>
    <row r="114" spans="1:8" s="229" customFormat="1" ht="16.5" customHeight="1">
      <c r="A114" s="160"/>
      <c r="B114" s="117"/>
      <c r="C114" s="161"/>
      <c r="D114" s="162"/>
      <c r="E114" s="119"/>
      <c r="F114" s="119"/>
      <c r="G114" s="161"/>
      <c r="H114" s="161"/>
    </row>
    <row r="115" spans="1:8" s="229" customFormat="1" ht="16.5" customHeight="1">
      <c r="A115" s="160"/>
      <c r="B115" s="117"/>
      <c r="C115" s="161"/>
      <c r="D115" s="162"/>
      <c r="E115" s="119"/>
      <c r="F115" s="119"/>
      <c r="G115" s="161"/>
      <c r="H115" s="161"/>
    </row>
    <row r="116" spans="1:8" s="229" customFormat="1" ht="16.5" customHeight="1">
      <c r="A116" s="160"/>
      <c r="B116" s="117"/>
      <c r="C116" s="161"/>
      <c r="D116" s="162"/>
      <c r="E116" s="119"/>
      <c r="F116" s="119"/>
      <c r="G116" s="161"/>
      <c r="H116" s="161"/>
    </row>
    <row r="117" spans="1:8" s="82" customFormat="1" ht="16.5" customHeight="1">
      <c r="A117" s="160"/>
      <c r="B117" s="117"/>
      <c r="C117" s="161"/>
      <c r="D117" s="162"/>
      <c r="E117" s="119"/>
      <c r="F117" s="119"/>
      <c r="G117" s="111"/>
      <c r="H117" s="111"/>
    </row>
    <row r="118" spans="1:8" s="82" customFormat="1" ht="16.5" customHeight="1">
      <c r="A118" s="160"/>
      <c r="B118" s="117"/>
      <c r="C118" s="161"/>
      <c r="D118" s="162"/>
      <c r="E118" s="119"/>
      <c r="F118" s="119"/>
      <c r="G118" s="111"/>
      <c r="H118" s="111"/>
    </row>
    <row r="119" spans="1:8" s="82" customFormat="1" ht="16.5" customHeight="1">
      <c r="A119" s="133"/>
      <c r="B119" s="58"/>
      <c r="C119" s="114"/>
      <c r="D119" s="133"/>
      <c r="E119" s="111"/>
      <c r="F119" s="111"/>
      <c r="G119" s="111"/>
      <c r="H119" s="111"/>
    </row>
    <row r="120" spans="1:8" s="82" customFormat="1" ht="16.5" customHeight="1">
      <c r="A120" s="160"/>
      <c r="B120" s="117"/>
      <c r="C120" s="161"/>
      <c r="D120" s="162"/>
      <c r="E120" s="119"/>
      <c r="F120" s="119"/>
      <c r="G120" s="111"/>
      <c r="H120" s="111"/>
    </row>
    <row r="121" spans="1:8" s="82" customFormat="1" ht="16.5" customHeight="1">
      <c r="A121" s="160"/>
      <c r="B121" s="117"/>
      <c r="C121" s="161"/>
      <c r="D121" s="162"/>
      <c r="E121" s="119"/>
      <c r="F121" s="119"/>
      <c r="G121" s="111"/>
      <c r="H121" s="111"/>
    </row>
    <row r="122" spans="1:8" s="82" customFormat="1" ht="16.5" customHeight="1">
      <c r="A122" s="133"/>
      <c r="B122" s="58"/>
      <c r="C122" s="114"/>
      <c r="D122" s="133"/>
      <c r="E122" s="111"/>
      <c r="F122" s="111"/>
      <c r="G122" s="111"/>
      <c r="H122" s="111"/>
    </row>
    <row r="123" spans="1:8" s="111" customFormat="1" ht="15">
      <c r="A123" s="133"/>
      <c r="B123" s="107"/>
      <c r="C123" s="82" t="s">
        <v>249</v>
      </c>
      <c r="D123" s="82"/>
      <c r="E123" s="230"/>
      <c r="F123" s="230"/>
      <c r="G123" s="230"/>
      <c r="H123" s="230"/>
    </row>
    <row r="124" spans="1:8" s="111" customFormat="1" ht="15">
      <c r="A124" s="133"/>
      <c r="B124" s="107"/>
      <c r="C124" s="82" t="s">
        <v>260</v>
      </c>
      <c r="D124" s="82"/>
      <c r="E124" s="230"/>
      <c r="F124" s="230"/>
      <c r="G124" s="230"/>
      <c r="H124" s="230"/>
    </row>
    <row r="125" spans="1:6" s="111" customFormat="1" ht="12.75">
      <c r="A125" s="133"/>
      <c r="B125" s="223" t="s">
        <v>191</v>
      </c>
      <c r="C125" s="133"/>
      <c r="D125" s="133"/>
      <c r="E125" s="133"/>
      <c r="F125" s="133"/>
    </row>
    <row r="126" spans="1:6" s="111" customFormat="1" ht="13.5" customHeight="1">
      <c r="A126" s="133"/>
      <c r="B126" s="205" t="s">
        <v>190</v>
      </c>
      <c r="C126" s="143"/>
      <c r="D126" s="143"/>
      <c r="E126" s="133"/>
      <c r="F126" s="133"/>
    </row>
    <row r="127" spans="1:6" s="111" customFormat="1" ht="12.75" customHeight="1">
      <c r="A127" s="58"/>
      <c r="B127" s="205" t="s">
        <v>192</v>
      </c>
      <c r="C127" s="224"/>
      <c r="D127" s="224"/>
      <c r="E127" s="133"/>
      <c r="F127" s="133"/>
    </row>
    <row r="128" spans="1:6" s="111" customFormat="1" ht="15" customHeight="1">
      <c r="A128" s="58"/>
      <c r="B128" s="205" t="s">
        <v>261</v>
      </c>
      <c r="C128" s="225"/>
      <c r="D128" s="225"/>
      <c r="E128" s="133"/>
      <c r="F128" s="133"/>
    </row>
    <row r="129" spans="1:6" s="111" customFormat="1" ht="21.75" customHeight="1">
      <c r="A129" s="58"/>
      <c r="B129" s="121" t="s">
        <v>196</v>
      </c>
      <c r="C129" s="226" t="s">
        <v>197</v>
      </c>
      <c r="D129" s="226" t="s">
        <v>198</v>
      </c>
      <c r="E129" s="133"/>
      <c r="F129" s="133"/>
    </row>
    <row r="130" spans="1:6" s="111" customFormat="1" ht="20.25" customHeight="1">
      <c r="A130" s="58"/>
      <c r="B130" s="122"/>
      <c r="C130" s="124" t="s">
        <v>199</v>
      </c>
      <c r="D130" s="124" t="s">
        <v>199</v>
      </c>
      <c r="E130" s="133"/>
      <c r="F130" s="133"/>
    </row>
    <row r="131" spans="1:6" s="111" customFormat="1" ht="18" customHeight="1">
      <c r="A131" s="133"/>
      <c r="B131" s="178" t="s">
        <v>200</v>
      </c>
      <c r="C131" s="245">
        <v>1.25</v>
      </c>
      <c r="D131" s="213">
        <v>0</v>
      </c>
      <c r="E131" s="133"/>
      <c r="F131" s="133"/>
    </row>
    <row r="132" spans="1:9" s="111" customFormat="1" ht="12.75">
      <c r="A132" s="133"/>
      <c r="B132" s="129" t="s">
        <v>243</v>
      </c>
      <c r="C132" s="246">
        <v>7</v>
      </c>
      <c r="D132" s="123">
        <v>7</v>
      </c>
      <c r="E132" s="133"/>
      <c r="F132" s="133"/>
      <c r="I132" s="248"/>
    </row>
    <row r="133" spans="1:6" s="111" customFormat="1" ht="12.75">
      <c r="A133" s="133"/>
      <c r="B133" s="178" t="s">
        <v>152</v>
      </c>
      <c r="C133" s="245">
        <v>14.14</v>
      </c>
      <c r="D133" s="245">
        <v>14.14</v>
      </c>
      <c r="E133" s="133"/>
      <c r="F133" s="133"/>
    </row>
    <row r="134" spans="1:6" s="111" customFormat="1" ht="12.75">
      <c r="A134" s="133"/>
      <c r="B134" s="247" t="s">
        <v>246</v>
      </c>
      <c r="C134" s="246"/>
      <c r="D134" s="213"/>
      <c r="E134" s="133"/>
      <c r="F134" s="133"/>
    </row>
    <row r="135" spans="1:6" s="111" customFormat="1" ht="12.75">
      <c r="A135" s="160"/>
      <c r="B135" s="138" t="s">
        <v>233</v>
      </c>
      <c r="C135" s="241">
        <v>0.05</v>
      </c>
      <c r="D135" s="241">
        <v>0.05</v>
      </c>
      <c r="F135" s="133"/>
    </row>
    <row r="136" spans="1:6" s="111" customFormat="1" ht="12.75">
      <c r="A136" s="160"/>
      <c r="B136" s="138" t="s">
        <v>259</v>
      </c>
      <c r="C136" s="241">
        <v>0.07</v>
      </c>
      <c r="D136" s="241">
        <v>0.07</v>
      </c>
      <c r="F136" s="133"/>
    </row>
    <row r="137" spans="1:8" s="82" customFormat="1" ht="12.75">
      <c r="A137" s="160"/>
      <c r="B137" s="115" t="s">
        <v>230</v>
      </c>
      <c r="C137" s="241">
        <v>0.15</v>
      </c>
      <c r="D137" s="241">
        <v>0.15</v>
      </c>
      <c r="E137" s="111"/>
      <c r="F137" s="133"/>
      <c r="G137" s="244"/>
      <c r="H137" s="244"/>
    </row>
    <row r="138" spans="1:8" s="82" customFormat="1" ht="12.75">
      <c r="A138" s="160"/>
      <c r="B138" s="115" t="s">
        <v>231</v>
      </c>
      <c r="C138" s="241">
        <v>0.87</v>
      </c>
      <c r="D138" s="241">
        <v>0.87</v>
      </c>
      <c r="E138" s="111"/>
      <c r="F138" s="133"/>
      <c r="G138" s="244"/>
      <c r="H138" s="244"/>
    </row>
    <row r="139" spans="1:8" s="82" customFormat="1" ht="12.75">
      <c r="A139" s="160"/>
      <c r="B139" s="115"/>
      <c r="C139" s="241">
        <f>SUM(C135:C138)</f>
        <v>1.1400000000000001</v>
      </c>
      <c r="D139" s="241">
        <f>SUM(D135:D138)</f>
        <v>1.1400000000000001</v>
      </c>
      <c r="E139" s="111"/>
      <c r="F139" s="133"/>
      <c r="G139" s="244"/>
      <c r="H139" s="244"/>
    </row>
    <row r="140" spans="1:8" s="82" customFormat="1" ht="12.75">
      <c r="A140" s="160"/>
      <c r="B140" s="178" t="s">
        <v>247</v>
      </c>
      <c r="C140" s="245">
        <v>21.14</v>
      </c>
      <c r="D140" s="245">
        <v>21.14</v>
      </c>
      <c r="E140" s="111"/>
      <c r="F140" s="133"/>
      <c r="G140" s="244"/>
      <c r="H140" s="244"/>
    </row>
    <row r="141" spans="1:8" s="111" customFormat="1" ht="12.75">
      <c r="A141" s="58"/>
      <c r="B141" s="186" t="s">
        <v>155</v>
      </c>
      <c r="C141" s="141">
        <v>22.39</v>
      </c>
      <c r="D141" s="252">
        <v>21.14</v>
      </c>
      <c r="E141" s="58"/>
      <c r="F141" s="58"/>
      <c r="G141" s="49"/>
      <c r="H141" s="49"/>
    </row>
    <row r="142" spans="1:8" s="49" customFormat="1" ht="18" customHeight="1">
      <c r="A142" s="58"/>
      <c r="B142" s="107"/>
      <c r="C142" s="114"/>
      <c r="D142" s="114"/>
      <c r="E142" s="58"/>
      <c r="F142" s="58"/>
      <c r="G142" s="111"/>
      <c r="H142" s="111"/>
    </row>
    <row r="143" spans="1:8" s="49" customFormat="1" ht="18" customHeight="1">
      <c r="A143" s="133"/>
      <c r="B143" s="133" t="s">
        <v>280</v>
      </c>
      <c r="C143" s="114"/>
      <c r="D143" s="111"/>
      <c r="E143" s="111"/>
      <c r="F143" s="111"/>
      <c r="G143" s="111"/>
      <c r="H143" s="111"/>
    </row>
    <row r="144" spans="2:6" s="111" customFormat="1" ht="12.75">
      <c r="B144" s="111" t="s">
        <v>281</v>
      </c>
      <c r="C144" s="227"/>
      <c r="E144" s="208"/>
      <c r="F144" s="208"/>
    </row>
    <row r="145" spans="3:6" s="111" customFormat="1" ht="12.75">
      <c r="C145" s="227"/>
      <c r="E145" s="208"/>
      <c r="F145" s="208"/>
    </row>
    <row r="146" spans="2:3" s="111" customFormat="1" ht="12.75">
      <c r="B146" s="111" t="s">
        <v>284</v>
      </c>
      <c r="C146" s="228"/>
    </row>
    <row r="147" spans="2:3" s="111" customFormat="1" ht="12.75">
      <c r="B147" s="256" t="s">
        <v>282</v>
      </c>
      <c r="C147" s="228"/>
    </row>
    <row r="148" spans="2:3" s="111" customFormat="1" ht="12.75">
      <c r="B148" s="256" t="s">
        <v>283</v>
      </c>
      <c r="C148" s="228"/>
    </row>
    <row r="149" s="111" customFormat="1" ht="12.75">
      <c r="C149" s="228"/>
    </row>
    <row r="150" spans="3:7" s="111" customFormat="1" ht="12.75">
      <c r="C150" s="228"/>
      <c r="G150" s="208"/>
    </row>
    <row r="151" s="111" customFormat="1" ht="12.75">
      <c r="G151" s="208"/>
    </row>
    <row r="152" s="111" customFormat="1" ht="12.75"/>
    <row r="153" s="111" customFormat="1" ht="12.75"/>
    <row r="154" s="111" customFormat="1" ht="12.75">
      <c r="I154" s="133"/>
    </row>
    <row r="155" s="111" customFormat="1" ht="12.75">
      <c r="J155" s="133"/>
    </row>
    <row r="156" s="111" customFormat="1" ht="12.75"/>
    <row r="157" s="111" customFormat="1" ht="12.75"/>
    <row r="158" s="111" customFormat="1" ht="12.75"/>
    <row r="159" s="111" customFormat="1" ht="12.75"/>
    <row r="160" spans="1:8" s="111" customFormat="1" ht="12.75">
      <c r="A160"/>
      <c r="B160"/>
      <c r="C160"/>
      <c r="D160"/>
      <c r="E160"/>
      <c r="F160"/>
      <c r="G160"/>
      <c r="H160"/>
    </row>
    <row r="161" spans="11:12" ht="12.75">
      <c r="K161" s="4"/>
      <c r="L161" s="49"/>
    </row>
    <row r="162" ht="12.75">
      <c r="K162" s="49"/>
    </row>
    <row r="163" ht="7.5" customHeight="1"/>
    <row r="164" ht="20.25" customHeight="1"/>
  </sheetData>
  <sheetProtection/>
  <printOptions/>
  <pageMargins left="0.1968503937007874" right="0.1968503937007874" top="0.2362204724409449" bottom="0" header="0.15748031496062992" footer="0.5118110236220472"/>
  <pageSetup fitToHeight="4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57421875" style="0" customWidth="1"/>
    <col min="2" max="2" width="47.28125" style="0" customWidth="1"/>
    <col min="4" max="4" width="12.28125" style="0" customWidth="1"/>
    <col min="6" max="6" width="5.7109375" style="0" customWidth="1"/>
  </cols>
  <sheetData>
    <row r="1" spans="1:7" ht="15">
      <c r="A1" s="133"/>
      <c r="B1" s="107"/>
      <c r="C1" s="82" t="s">
        <v>249</v>
      </c>
      <c r="D1" s="82"/>
      <c r="E1" s="230"/>
      <c r="F1" s="230"/>
      <c r="G1" s="230"/>
    </row>
    <row r="2" spans="1:7" ht="15">
      <c r="A2" s="133"/>
      <c r="B2" s="107"/>
      <c r="C2" s="82" t="s">
        <v>248</v>
      </c>
      <c r="D2" s="82"/>
      <c r="E2" s="230"/>
      <c r="F2" s="230"/>
      <c r="G2" s="230"/>
    </row>
    <row r="3" spans="1:7" ht="22.5" customHeight="1">
      <c r="A3" s="133"/>
      <c r="B3" s="223" t="s">
        <v>191</v>
      </c>
      <c r="C3" s="133"/>
      <c r="D3" s="133"/>
      <c r="E3" s="133"/>
      <c r="F3" s="133"/>
      <c r="G3" s="111"/>
    </row>
    <row r="4" spans="1:7" ht="24.75" customHeight="1">
      <c r="A4" s="133"/>
      <c r="B4" s="205" t="s">
        <v>190</v>
      </c>
      <c r="C4" s="143"/>
      <c r="D4" s="143"/>
      <c r="E4" s="133"/>
      <c r="F4" s="133"/>
      <c r="G4" s="111"/>
    </row>
    <row r="5" spans="1:7" ht="24" customHeight="1">
      <c r="A5" s="58"/>
      <c r="B5" s="205" t="s">
        <v>251</v>
      </c>
      <c r="C5" s="224"/>
      <c r="D5" s="224"/>
      <c r="E5" s="133"/>
      <c r="F5" s="133"/>
      <c r="G5" s="111"/>
    </row>
    <row r="6" spans="1:7" ht="23.25" customHeight="1">
      <c r="A6" s="58"/>
      <c r="B6" s="205" t="s">
        <v>242</v>
      </c>
      <c r="C6" s="225"/>
      <c r="D6" s="225"/>
      <c r="E6" s="133"/>
      <c r="F6" s="133"/>
      <c r="G6" s="111"/>
    </row>
    <row r="7" spans="1:7" ht="23.25" customHeight="1">
      <c r="A7" s="58"/>
      <c r="B7" s="121" t="s">
        <v>196</v>
      </c>
      <c r="C7" s="226" t="s">
        <v>197</v>
      </c>
      <c r="D7" s="226" t="s">
        <v>198</v>
      </c>
      <c r="E7" s="133"/>
      <c r="F7" s="133"/>
      <c r="G7" s="111"/>
    </row>
    <row r="8" spans="1:7" ht="18" customHeight="1">
      <c r="A8" s="58"/>
      <c r="B8" s="122"/>
      <c r="C8" s="124" t="s">
        <v>199</v>
      </c>
      <c r="D8" s="124" t="s">
        <v>199</v>
      </c>
      <c r="E8" s="133"/>
      <c r="F8" s="133"/>
      <c r="G8" s="111"/>
    </row>
    <row r="9" spans="1:7" ht="19.5" customHeight="1">
      <c r="A9" s="133"/>
      <c r="B9" s="178" t="s">
        <v>200</v>
      </c>
      <c r="C9" s="245">
        <v>1.25</v>
      </c>
      <c r="D9" s="213">
        <v>0</v>
      </c>
      <c r="E9" s="133"/>
      <c r="F9" s="133"/>
      <c r="G9" s="111"/>
    </row>
    <row r="10" spans="1:7" ht="12.75">
      <c r="A10" s="133"/>
      <c r="B10" s="129" t="s">
        <v>243</v>
      </c>
      <c r="C10" s="246">
        <v>7</v>
      </c>
      <c r="D10" s="123">
        <v>7</v>
      </c>
      <c r="E10" s="133"/>
      <c r="F10" s="133"/>
      <c r="G10" s="111"/>
    </row>
    <row r="11" spans="1:7" ht="14.25" customHeight="1">
      <c r="A11" s="133"/>
      <c r="B11" s="178" t="s">
        <v>152</v>
      </c>
      <c r="C11" s="245">
        <v>14.3</v>
      </c>
      <c r="D11" s="245">
        <v>14.3</v>
      </c>
      <c r="E11" s="133"/>
      <c r="F11" s="133"/>
      <c r="G11" s="111"/>
    </row>
    <row r="12" spans="1:7" ht="18" customHeight="1">
      <c r="A12" s="133"/>
      <c r="B12" s="247" t="s">
        <v>246</v>
      </c>
      <c r="C12" s="246"/>
      <c r="D12" s="213"/>
      <c r="E12" s="133"/>
      <c r="F12" s="133"/>
      <c r="G12" s="111"/>
    </row>
    <row r="13" spans="1:7" ht="12.75">
      <c r="A13" s="160"/>
      <c r="B13" s="138" t="s">
        <v>233</v>
      </c>
      <c r="C13" s="241">
        <v>0.07</v>
      </c>
      <c r="D13" s="241">
        <v>0.07</v>
      </c>
      <c r="E13" s="111"/>
      <c r="F13" s="133"/>
      <c r="G13" s="111"/>
    </row>
    <row r="14" spans="1:7" ht="12.75">
      <c r="A14" s="160"/>
      <c r="B14" s="115" t="s">
        <v>230</v>
      </c>
      <c r="C14" s="241">
        <v>0.19</v>
      </c>
      <c r="D14" s="241">
        <v>0.19</v>
      </c>
      <c r="E14" s="111"/>
      <c r="F14" s="133"/>
      <c r="G14" s="244"/>
    </row>
    <row r="15" spans="1:7" ht="12.75">
      <c r="A15" s="160"/>
      <c r="B15" s="115" t="s">
        <v>231</v>
      </c>
      <c r="C15" s="241">
        <v>1.04</v>
      </c>
      <c r="D15" s="240">
        <v>1.04</v>
      </c>
      <c r="E15" s="111"/>
      <c r="F15" s="133"/>
      <c r="G15" s="244"/>
    </row>
    <row r="16" spans="1:7" ht="25.5" customHeight="1">
      <c r="A16" s="160"/>
      <c r="B16" s="178" t="s">
        <v>247</v>
      </c>
      <c r="C16" s="245">
        <v>21.3</v>
      </c>
      <c r="D16" s="245">
        <v>21.3</v>
      </c>
      <c r="E16" s="111"/>
      <c r="F16" s="133"/>
      <c r="G16" s="244"/>
    </row>
    <row r="17" spans="1:7" ht="12.75">
      <c r="A17" s="58"/>
      <c r="B17" s="186" t="s">
        <v>155</v>
      </c>
      <c r="C17" s="141">
        <v>22.55</v>
      </c>
      <c r="D17" s="252">
        <v>21.3</v>
      </c>
      <c r="E17" s="58"/>
      <c r="F17" s="58"/>
      <c r="G17" s="49"/>
    </row>
    <row r="18" spans="1:7" ht="12.75">
      <c r="A18" s="58"/>
      <c r="B18" s="107"/>
      <c r="C18" s="114"/>
      <c r="D18" s="114"/>
      <c r="E18" s="58"/>
      <c r="F18" s="58"/>
      <c r="G18" s="111"/>
    </row>
    <row r="19" spans="1:7" ht="12.75">
      <c r="A19" s="133"/>
      <c r="B19" s="58"/>
      <c r="C19" s="114"/>
      <c r="D19" s="111"/>
      <c r="E19" s="111"/>
      <c r="F19" s="111"/>
      <c r="G19" s="111"/>
    </row>
    <row r="20" spans="1:7" ht="12.75">
      <c r="A20" s="111"/>
      <c r="B20" s="111"/>
      <c r="C20" s="227"/>
      <c r="D20" s="111"/>
      <c r="E20" s="208"/>
      <c r="F20" s="208"/>
      <c r="G20" s="111"/>
    </row>
    <row r="21" spans="1:7" ht="12.75">
      <c r="A21" s="111"/>
      <c r="B21" s="111" t="s">
        <v>252</v>
      </c>
      <c r="C21" s="228"/>
      <c r="D21" s="111"/>
      <c r="E21" s="111"/>
      <c r="F21" s="111"/>
      <c r="G21" s="111"/>
    </row>
    <row r="22" spans="1:7" ht="16.5" customHeight="1">
      <c r="A22" s="111"/>
      <c r="B22" s="249"/>
      <c r="C22" s="228"/>
      <c r="D22" s="111"/>
      <c r="E22" s="111"/>
      <c r="F22" s="111"/>
      <c r="G22" s="208"/>
    </row>
    <row r="23" ht="17.25" customHeight="1">
      <c r="B23" s="250"/>
    </row>
    <row r="24" ht="19.5" customHeight="1">
      <c r="B24" s="250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3" max="3" width="13.28125" style="0" customWidth="1"/>
    <col min="4" max="4" width="11.7109375" style="0" customWidth="1"/>
  </cols>
  <sheetData>
    <row r="1" spans="1:3" ht="12.75">
      <c r="A1">
        <v>6864</v>
      </c>
      <c r="C1" s="82">
        <v>379853.76</v>
      </c>
    </row>
    <row r="2" spans="1:3" ht="12.75">
      <c r="A2">
        <v>9580</v>
      </c>
      <c r="C2">
        <v>189538</v>
      </c>
    </row>
    <row r="3" ht="12.75">
      <c r="A3">
        <v>396</v>
      </c>
    </row>
    <row r="4" spans="1:4" ht="12.75">
      <c r="A4">
        <v>14517</v>
      </c>
      <c r="C4">
        <v>190315.76</v>
      </c>
      <c r="D4" t="s">
        <v>253</v>
      </c>
    </row>
    <row r="5" ht="12.75">
      <c r="A5">
        <v>960</v>
      </c>
    </row>
    <row r="6" ht="12.75">
      <c r="A6">
        <v>116113</v>
      </c>
    </row>
    <row r="7" ht="12.75">
      <c r="A7">
        <v>41108</v>
      </c>
    </row>
    <row r="8" ht="12.75">
      <c r="A8">
        <f>SUM(A1:A7)</f>
        <v>189538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2018-04-17T05:17:41Z</cp:lastPrinted>
  <dcterms:created xsi:type="dcterms:W3CDTF">1996-10-08T23:32:33Z</dcterms:created>
  <dcterms:modified xsi:type="dcterms:W3CDTF">2018-04-17T05:55:47Z</dcterms:modified>
  <cp:category/>
  <cp:version/>
  <cp:contentType/>
  <cp:contentStatus/>
</cp:coreProperties>
</file>