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20" windowWidth="9720" windowHeight="4620" activeTab="0"/>
  </bookViews>
  <sheets>
    <sheet name="эконом.показатели" sheetId="1" r:id="rId1"/>
    <sheet name="содержание " sheetId="2" r:id="rId2"/>
  </sheets>
  <externalReferences>
    <externalReference r:id="rId5"/>
  </externalReferences>
  <definedNames>
    <definedName name="_xlnm.Print_Area" localSheetId="1">'содержание '!$A$1:$E$60</definedName>
  </definedNames>
  <calcPr fullCalcOnLoad="1" refMode="R1C1"/>
</workbook>
</file>

<file path=xl/comments2.xml><?xml version="1.0" encoding="utf-8"?>
<comments xmlns="http://schemas.openxmlformats.org/spreadsheetml/2006/main">
  <authors>
    <author>Anonym Anthony</author>
  </authors>
  <commentList>
    <comment ref="C46" authorId="0">
      <text>
        <r>
          <rPr>
            <b/>
            <sz val="9"/>
            <rFont val="Tahoma"/>
            <family val="0"/>
          </rPr>
          <t>Anonym Anthony:</t>
        </r>
        <r>
          <rPr>
            <sz val="9"/>
            <rFont val="Tahoma"/>
            <family val="0"/>
          </rPr>
          <t xml:space="preserve">
за 1 и 4 квартал,план на год 25000
</t>
        </r>
      </text>
    </comment>
  </commentList>
</comments>
</file>

<file path=xl/sharedStrings.xml><?xml version="1.0" encoding="utf-8"?>
<sst xmlns="http://schemas.openxmlformats.org/spreadsheetml/2006/main" count="106" uniqueCount="99">
  <si>
    <t>№</t>
  </si>
  <si>
    <t>Содержание</t>
  </si>
  <si>
    <t>Итого</t>
  </si>
  <si>
    <t>Наименование затрат</t>
  </si>
  <si>
    <t>ФАКТ</t>
  </si>
  <si>
    <t>Оплата труда</t>
  </si>
  <si>
    <t>Страховые взносы</t>
  </si>
  <si>
    <t>Отчисления в пенсионный фонд</t>
  </si>
  <si>
    <t>Услуги ГЦРКП (начисление кварплаты)</t>
  </si>
  <si>
    <t>Услуги банка</t>
  </si>
  <si>
    <t>Услуги по содержанию сайта</t>
  </si>
  <si>
    <t>Итого расходы по содержанию</t>
  </si>
  <si>
    <t>Разница               +перерасход                       -экономия</t>
  </si>
  <si>
    <t>Налоги от хозяйственной деятельности УСНО</t>
  </si>
  <si>
    <t>Услуги связи</t>
  </si>
  <si>
    <t>Услуги ГЦРКП (паспортно-учетные)</t>
  </si>
  <si>
    <t>Услуги по технич. обслуживанию узла учета тепловой энергии</t>
  </si>
  <si>
    <t>Услуги нотариуса</t>
  </si>
  <si>
    <t>Услуги по электронной сдаче бух.отчетности</t>
  </si>
  <si>
    <t xml:space="preserve">Услуги юридические </t>
  </si>
  <si>
    <t>Услуги почтовые</t>
  </si>
  <si>
    <t>Госпошлина</t>
  </si>
  <si>
    <t>Услуги дератизации</t>
  </si>
  <si>
    <t>Очистка крыши</t>
  </si>
  <si>
    <t>Уборка(снос) и подстрижка деревьев,кустов</t>
  </si>
  <si>
    <t>Плановые начисления</t>
  </si>
  <si>
    <t>квартал</t>
  </si>
  <si>
    <t>Жилые</t>
  </si>
  <si>
    <t>Нежилые</t>
  </si>
  <si>
    <t>Канцелярские товары</t>
  </si>
  <si>
    <t>Транспортные расходы ( проезд)</t>
  </si>
  <si>
    <t>Сотовая связь</t>
  </si>
  <si>
    <t>Расходные материалы оргтехники</t>
  </si>
  <si>
    <t>Хозяйственные расходы дома</t>
  </si>
  <si>
    <t>Хозяйственные расходы общие (офис, мастерская)</t>
  </si>
  <si>
    <t>Инвентарь и инструмент общий ТСЖ</t>
  </si>
  <si>
    <t>Инвентарь и инструмент дома (дворник, техничка)</t>
  </si>
  <si>
    <t>Прочие хозяйственные расходы</t>
  </si>
  <si>
    <t>Услуги метрологии</t>
  </si>
  <si>
    <t>Услуги по аренде и содержанию помещений</t>
  </si>
  <si>
    <t>Представительские расходы на поздравления ( поздравления, ……….. )</t>
  </si>
  <si>
    <t>Очистка проездов</t>
  </si>
  <si>
    <t>Прочие расходы по услугам ( тех.обслуживание шлагбаума и др.)</t>
  </si>
  <si>
    <t>Прочие выплаты</t>
  </si>
  <si>
    <t>Услуги по обновлению и сопровождению програмного обеспечения 1 с</t>
  </si>
  <si>
    <t>Расшифровка затрат по статье "Содержание"</t>
  </si>
  <si>
    <t>Услуги по Агентским договорам (Жилкомцентр)</t>
  </si>
  <si>
    <t>Пособие по уходу за ребенком (возмещение ФСС)</t>
  </si>
  <si>
    <t xml:space="preserve"> ул. КИРОВА 50</t>
  </si>
  <si>
    <t>Наименование</t>
  </si>
  <si>
    <t>Начислено РКЦ</t>
  </si>
  <si>
    <t>Оплата жителями/ нежилых помещений</t>
  </si>
  <si>
    <t>Разница между начислением и оплатой                     (+долг,                               - переплата)</t>
  </si>
  <si>
    <t>Фактические затраты по дому</t>
  </si>
  <si>
    <t>Разница между затратами и оплатой                  (+ перерасход                     -экономия) кол.6-4</t>
  </si>
  <si>
    <t>Содержание жилья</t>
  </si>
  <si>
    <t>Кап. Ремонт общего имущества</t>
  </si>
  <si>
    <t>Ремонт жилья</t>
  </si>
  <si>
    <t>Холодная вода</t>
  </si>
  <si>
    <t>Водоотведение</t>
  </si>
  <si>
    <t>Горячая вода</t>
  </si>
  <si>
    <t>Вывоз мусора</t>
  </si>
  <si>
    <t>Обслуживание домофона</t>
  </si>
  <si>
    <t>Электроэнергия ОДН</t>
  </si>
  <si>
    <t>Обслуживание лифтов</t>
  </si>
  <si>
    <t>Содержание гаражи</t>
  </si>
  <si>
    <t>Электроэнергия гаражи</t>
  </si>
  <si>
    <t>Спец.счет кап.ремонт</t>
  </si>
  <si>
    <t>Доходы от нежилых помещений</t>
  </si>
  <si>
    <t>Фин.инструм. (27765,6) К,50</t>
  </si>
  <si>
    <t>Престиж (500) К50,62</t>
  </si>
  <si>
    <t>Е-лайт-телек.(500) К,50,56,62</t>
  </si>
  <si>
    <t>Феникс (600) К,50</t>
  </si>
  <si>
    <t>Снежный город (500) К,50,62</t>
  </si>
  <si>
    <t>Всего</t>
  </si>
  <si>
    <t>Текущее содержание</t>
  </si>
  <si>
    <t>Кап.ремонт</t>
  </si>
  <si>
    <t>ГВС повыш.к/т</t>
  </si>
  <si>
    <t>Отопление (повых.к/т)</t>
  </si>
  <si>
    <t>Банк Авангард</t>
  </si>
  <si>
    <t>Возмещение ФСС</t>
  </si>
  <si>
    <t>КИТ Финанс Капитал К,50 кв.63</t>
  </si>
  <si>
    <t>кол.2+6-4</t>
  </si>
  <si>
    <t>Комп.вып.доходов(хол.вода,водотвод)</t>
  </si>
  <si>
    <t>Центра (100) К50,54,56,60</t>
  </si>
  <si>
    <t>Приложение к экономическим показателям за 2016г.</t>
  </si>
  <si>
    <t>Остаток на 01.04.2016г</t>
  </si>
  <si>
    <t>ПЛАН с 2015</t>
  </si>
  <si>
    <t>Сиб сети (300) К50,64,56,62</t>
  </si>
  <si>
    <t>МТС  (300) К,50,54,56,62</t>
  </si>
  <si>
    <t xml:space="preserve">                                       УЛ.  КИРОВА 50- 2 кв.2016г.</t>
  </si>
  <si>
    <t>Результаты 2 кв.</t>
  </si>
  <si>
    <t>Остаток на 01.07.2016г</t>
  </si>
  <si>
    <t>Экономические показатели за 2 кв. 2016 года</t>
  </si>
  <si>
    <t>Вывоз ТКО</t>
  </si>
  <si>
    <t xml:space="preserve">Сальдо на 01.04.2016  (+долг,                                    -переплата)           </t>
  </si>
  <si>
    <t xml:space="preserve">Сальдо  на  01.07.2016 (+долг,                                 - переплата) кол.2+3-4    </t>
  </si>
  <si>
    <t>Результат за 2 кв.</t>
  </si>
  <si>
    <t>4518,89 спецодежда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</si>
</sst>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9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4" fontId="12" fillId="0" borderId="25" xfId="0" applyNumberFormat="1" applyFont="1" applyBorder="1" applyAlignment="1">
      <alignment/>
    </xf>
    <xf numFmtId="4" fontId="12" fillId="0" borderId="27" xfId="0" applyNumberFormat="1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4" fontId="12" fillId="0" borderId="3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0" fillId="32" borderId="12" xfId="0" applyFont="1" applyFill="1" applyBorder="1" applyAlignment="1">
      <alignment/>
    </xf>
    <xf numFmtId="0" fontId="12" fillId="32" borderId="31" xfId="0" applyFont="1" applyFill="1" applyBorder="1" applyAlignment="1">
      <alignment horizontal="right"/>
    </xf>
    <xf numFmtId="4" fontId="12" fillId="32" borderId="32" xfId="0" applyNumberFormat="1" applyFont="1" applyFill="1" applyBorder="1" applyAlignment="1">
      <alignment/>
    </xf>
    <xf numFmtId="0" fontId="12" fillId="0" borderId="33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32" xfId="0" applyNumberFormat="1" applyFont="1" applyBorder="1" applyAlignment="1">
      <alignment/>
    </xf>
    <xf numFmtId="0" fontId="12" fillId="32" borderId="12" xfId="0" applyFont="1" applyFill="1" applyBorder="1" applyAlignment="1">
      <alignment/>
    </xf>
    <xf numFmtId="0" fontId="12" fillId="32" borderId="23" xfId="0" applyFont="1" applyFill="1" applyBorder="1" applyAlignment="1">
      <alignment horizontal="right"/>
    </xf>
    <xf numFmtId="4" fontId="12" fillId="32" borderId="12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4" fontId="12" fillId="0" borderId="34" xfId="0" applyNumberFormat="1" applyFont="1" applyBorder="1" applyAlignment="1">
      <alignment/>
    </xf>
    <xf numFmtId="4" fontId="12" fillId="0" borderId="28" xfId="0" applyNumberFormat="1" applyFont="1" applyBorder="1" applyAlignment="1">
      <alignment/>
    </xf>
    <xf numFmtId="0" fontId="12" fillId="0" borderId="30" xfId="0" applyFont="1" applyBorder="1" applyAlignment="1">
      <alignment/>
    </xf>
    <xf numFmtId="4" fontId="12" fillId="0" borderId="35" xfId="0" applyNumberFormat="1" applyFont="1" applyBorder="1" applyAlignment="1">
      <alignment/>
    </xf>
    <xf numFmtId="4" fontId="12" fillId="0" borderId="36" xfId="0" applyNumberFormat="1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6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0" fillId="32" borderId="13" xfId="0" applyFont="1" applyFill="1" applyBorder="1" applyAlignment="1">
      <alignment/>
    </xf>
    <xf numFmtId="4" fontId="12" fillId="32" borderId="13" xfId="0" applyNumberFormat="1" applyFont="1" applyFill="1" applyBorder="1" applyAlignment="1">
      <alignment/>
    </xf>
    <xf numFmtId="0" fontId="12" fillId="0" borderId="38" xfId="0" applyFont="1" applyBorder="1" applyAlignment="1">
      <alignment horizontal="left" wrapText="1"/>
    </xf>
    <xf numFmtId="4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left" wrapText="1"/>
    </xf>
    <xf numFmtId="4" fontId="12" fillId="0" borderId="39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40" xfId="0" applyFont="1" applyBorder="1" applyAlignment="1">
      <alignment horizontal="left" wrapText="1"/>
    </xf>
    <xf numFmtId="0" fontId="10" fillId="32" borderId="32" xfId="0" applyFont="1" applyFill="1" applyBorder="1" applyAlignment="1">
      <alignment/>
    </xf>
    <xf numFmtId="0" fontId="12" fillId="32" borderId="33" xfId="0" applyFont="1" applyFill="1" applyBorder="1" applyAlignment="1">
      <alignment horizontal="right"/>
    </xf>
    <xf numFmtId="0" fontId="12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4" fontId="10" fillId="33" borderId="41" xfId="0" applyNumberFormat="1" applyFont="1" applyFill="1" applyBorder="1" applyAlignment="1">
      <alignment/>
    </xf>
    <xf numFmtId="4" fontId="10" fillId="33" borderId="42" xfId="0" applyNumberFormat="1" applyFont="1" applyFill="1" applyBorder="1" applyAlignment="1">
      <alignment/>
    </xf>
    <xf numFmtId="4" fontId="12" fillId="33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4" fontId="12" fillId="0" borderId="0" xfId="0" applyNumberFormat="1" applyFont="1" applyBorder="1" applyAlignment="1">
      <alignment/>
    </xf>
    <xf numFmtId="4" fontId="12" fillId="32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17" xfId="0" applyFont="1" applyBorder="1" applyAlignment="1">
      <alignment/>
    </xf>
    <xf numFmtId="4" fontId="12" fillId="0" borderId="18" xfId="0" applyNumberFormat="1" applyFont="1" applyBorder="1" applyAlignment="1">
      <alignment/>
    </xf>
    <xf numFmtId="4" fontId="13" fillId="34" borderId="19" xfId="0" applyNumberFormat="1" applyFont="1" applyFill="1" applyBorder="1" applyAlignment="1">
      <alignment/>
    </xf>
    <xf numFmtId="0" fontId="13" fillId="0" borderId="43" xfId="0" applyFont="1" applyBorder="1" applyAlignment="1">
      <alignment/>
    </xf>
    <xf numFmtId="4" fontId="13" fillId="0" borderId="44" xfId="0" applyNumberFormat="1" applyFont="1" applyBorder="1" applyAlignment="1">
      <alignment/>
    </xf>
    <xf numFmtId="4" fontId="13" fillId="0" borderId="45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4" fontId="13" fillId="0" borderId="18" xfId="0" applyNumberFormat="1" applyFont="1" applyBorder="1" applyAlignment="1">
      <alignment/>
    </xf>
    <xf numFmtId="4" fontId="13" fillId="0" borderId="18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/>
    </xf>
    <xf numFmtId="0" fontId="16" fillId="0" borderId="18" xfId="0" applyFont="1" applyBorder="1" applyAlignment="1">
      <alignment/>
    </xf>
    <xf numFmtId="0" fontId="13" fillId="6" borderId="46" xfId="0" applyFont="1" applyFill="1" applyBorder="1" applyAlignment="1">
      <alignment/>
    </xf>
    <xf numFmtId="0" fontId="16" fillId="0" borderId="46" xfId="0" applyFont="1" applyBorder="1" applyAlignment="1">
      <alignment/>
    </xf>
    <xf numFmtId="0" fontId="13" fillId="0" borderId="23" xfId="0" applyFont="1" applyBorder="1" applyAlignment="1">
      <alignment/>
    </xf>
    <xf numFmtId="0" fontId="16" fillId="0" borderId="47" xfId="0" applyFont="1" applyBorder="1" applyAlignment="1">
      <alignment/>
    </xf>
    <xf numFmtId="4" fontId="12" fillId="0" borderId="48" xfId="0" applyNumberFormat="1" applyFont="1" applyBorder="1" applyAlignment="1">
      <alignment/>
    </xf>
    <xf numFmtId="0" fontId="12" fillId="0" borderId="49" xfId="0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44" xfId="0" applyFont="1" applyBorder="1" applyAlignment="1">
      <alignment/>
    </xf>
    <xf numFmtId="0" fontId="12" fillId="0" borderId="50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/>
    </xf>
    <xf numFmtId="0" fontId="16" fillId="0" borderId="51" xfId="0" applyFont="1" applyBorder="1" applyAlignment="1">
      <alignment/>
    </xf>
    <xf numFmtId="4" fontId="13" fillId="0" borderId="51" xfId="0" applyNumberFormat="1" applyFont="1" applyFill="1" applyBorder="1" applyAlignment="1">
      <alignment/>
    </xf>
    <xf numFmtId="0" fontId="13" fillId="32" borderId="46" xfId="0" applyFont="1" applyFill="1" applyBorder="1" applyAlignment="1">
      <alignment/>
    </xf>
    <xf numFmtId="0" fontId="13" fillId="32" borderId="47" xfId="0" applyFont="1" applyFill="1" applyBorder="1" applyAlignment="1">
      <alignment wrapText="1"/>
    </xf>
    <xf numFmtId="4" fontId="13" fillId="32" borderId="47" xfId="0" applyNumberFormat="1" applyFont="1" applyFill="1" applyBorder="1" applyAlignment="1">
      <alignment wrapText="1"/>
    </xf>
    <xf numFmtId="0" fontId="16" fillId="35" borderId="46" xfId="0" applyFont="1" applyFill="1" applyBorder="1" applyAlignment="1">
      <alignment/>
    </xf>
    <xf numFmtId="0" fontId="13" fillId="35" borderId="47" xfId="0" applyFont="1" applyFill="1" applyBorder="1" applyAlignment="1">
      <alignment/>
    </xf>
    <xf numFmtId="4" fontId="13" fillId="35" borderId="47" xfId="0" applyNumberFormat="1" applyFont="1" applyFill="1" applyBorder="1" applyAlignment="1">
      <alignment/>
    </xf>
    <xf numFmtId="4" fontId="16" fillId="0" borderId="0" xfId="0" applyNumberFormat="1" applyFont="1" applyAlignment="1">
      <alignment/>
    </xf>
    <xf numFmtId="4" fontId="13" fillId="0" borderId="0" xfId="0" applyNumberFormat="1" applyFont="1" applyAlignment="1">
      <alignment horizontal="center"/>
    </xf>
    <xf numFmtId="4" fontId="13" fillId="0" borderId="50" xfId="0" applyNumberFormat="1" applyFont="1" applyFill="1" applyBorder="1" applyAlignment="1">
      <alignment/>
    </xf>
    <xf numFmtId="0" fontId="16" fillId="0" borderId="50" xfId="0" applyFont="1" applyFill="1" applyBorder="1" applyAlignment="1">
      <alignment/>
    </xf>
    <xf numFmtId="0" fontId="16" fillId="34" borderId="0" xfId="0" applyFont="1" applyFill="1" applyAlignment="1">
      <alignment/>
    </xf>
    <xf numFmtId="0" fontId="13" fillId="34" borderId="0" xfId="0" applyFont="1" applyFill="1" applyAlignment="1">
      <alignment/>
    </xf>
    <xf numFmtId="4" fontId="13" fillId="34" borderId="0" xfId="0" applyNumberFormat="1" applyFont="1" applyFill="1" applyAlignment="1">
      <alignment horizontal="center"/>
    </xf>
    <xf numFmtId="0" fontId="57" fillId="34" borderId="0" xfId="0" applyFont="1" applyFill="1" applyAlignment="1">
      <alignment/>
    </xf>
    <xf numFmtId="4" fontId="16" fillId="34" borderId="0" xfId="0" applyNumberFormat="1" applyFont="1" applyFill="1" applyAlignment="1">
      <alignment/>
    </xf>
    <xf numFmtId="0" fontId="19" fillId="34" borderId="0" xfId="0" applyFont="1" applyFill="1" applyAlignment="1">
      <alignment/>
    </xf>
    <xf numFmtId="0" fontId="12" fillId="6" borderId="52" xfId="0" applyFont="1" applyFill="1" applyBorder="1" applyAlignment="1">
      <alignment horizontal="left"/>
    </xf>
    <xf numFmtId="4" fontId="12" fillId="6" borderId="53" xfId="0" applyNumberFormat="1" applyFont="1" applyFill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8" xfId="0" applyFont="1" applyBorder="1" applyAlignment="1">
      <alignment/>
    </xf>
    <xf numFmtId="4" fontId="12" fillId="0" borderId="18" xfId="0" applyNumberFormat="1" applyFont="1" applyFill="1" applyBorder="1" applyAlignment="1">
      <alignment/>
    </xf>
    <xf numFmtId="4" fontId="13" fillId="34" borderId="18" xfId="0" applyNumberFormat="1" applyFont="1" applyFill="1" applyBorder="1" applyAlignment="1">
      <alignment/>
    </xf>
    <xf numFmtId="0" fontId="12" fillId="34" borderId="18" xfId="0" applyFont="1" applyFill="1" applyBorder="1" applyAlignment="1">
      <alignment/>
    </xf>
    <xf numFmtId="4" fontId="13" fillId="6" borderId="48" xfId="0" applyNumberFormat="1" applyFont="1" applyFill="1" applyBorder="1" applyAlignment="1">
      <alignment wrapText="1"/>
    </xf>
    <xf numFmtId="4" fontId="13" fillId="0" borderId="47" xfId="0" applyNumberFormat="1" applyFont="1" applyBorder="1" applyAlignment="1">
      <alignment/>
    </xf>
    <xf numFmtId="0" fontId="16" fillId="0" borderId="54" xfId="0" applyFont="1" applyBorder="1" applyAlignment="1">
      <alignment/>
    </xf>
    <xf numFmtId="0" fontId="13" fillId="0" borderId="55" xfId="0" applyFont="1" applyBorder="1" applyAlignment="1">
      <alignment/>
    </xf>
    <xf numFmtId="4" fontId="13" fillId="0" borderId="56" xfId="0" applyNumberFormat="1" applyFont="1" applyFill="1" applyBorder="1" applyAlignment="1">
      <alignment/>
    </xf>
    <xf numFmtId="0" fontId="16" fillId="0" borderId="56" xfId="0" applyFont="1" applyFill="1" applyBorder="1" applyAlignment="1">
      <alignment/>
    </xf>
    <xf numFmtId="0" fontId="16" fillId="0" borderId="57" xfId="0" applyFont="1" applyFill="1" applyBorder="1" applyAlignment="1">
      <alignment/>
    </xf>
    <xf numFmtId="4" fontId="13" fillId="32" borderId="54" xfId="0" applyNumberFormat="1" applyFont="1" applyFill="1" applyBorder="1" applyAlignment="1">
      <alignment wrapText="1"/>
    </xf>
    <xf numFmtId="4" fontId="13" fillId="0" borderId="18" xfId="0" applyNumberFormat="1" applyFont="1" applyBorder="1" applyAlignment="1">
      <alignment horizontal="center"/>
    </xf>
    <xf numFmtId="4" fontId="12" fillId="34" borderId="30" xfId="0" applyNumberFormat="1" applyFont="1" applyFill="1" applyBorder="1" applyAlignment="1">
      <alignment/>
    </xf>
    <xf numFmtId="4" fontId="12" fillId="32" borderId="58" xfId="0" applyNumberFormat="1" applyFont="1" applyFill="1" applyBorder="1" applyAlignment="1">
      <alignment/>
    </xf>
    <xf numFmtId="4" fontId="12" fillId="32" borderId="10" xfId="0" applyNumberFormat="1" applyFont="1" applyFill="1" applyBorder="1" applyAlignment="1">
      <alignment/>
    </xf>
    <xf numFmtId="4" fontId="12" fillId="0" borderId="26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0" fontId="1" fillId="0" borderId="59" xfId="0" applyFont="1" applyBorder="1" applyAlignment="1">
      <alignment/>
    </xf>
    <xf numFmtId="4" fontId="12" fillId="32" borderId="33" xfId="0" applyNumberFormat="1" applyFont="1" applyFill="1" applyBorder="1" applyAlignment="1">
      <alignment/>
    </xf>
    <xf numFmtId="4" fontId="13" fillId="0" borderId="46" xfId="0" applyNumberFormat="1" applyFont="1" applyBorder="1" applyAlignment="1">
      <alignment/>
    </xf>
    <xf numFmtId="0" fontId="13" fillId="0" borderId="12" xfId="0" applyFont="1" applyBorder="1" applyAlignment="1">
      <alignment/>
    </xf>
    <xf numFmtId="4" fontId="12" fillId="34" borderId="18" xfId="0" applyNumberFormat="1" applyFont="1" applyFill="1" applyBorder="1" applyAlignment="1">
      <alignment/>
    </xf>
    <xf numFmtId="49" fontId="14" fillId="0" borderId="6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5" fillId="0" borderId="60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9" fillId="0" borderId="61" xfId="0" applyFont="1" applyBorder="1" applyAlignment="1">
      <alignment horizontal="left"/>
    </xf>
    <xf numFmtId="0" fontId="9" fillId="0" borderId="62" xfId="0" applyFont="1" applyBorder="1" applyAlignment="1">
      <alignment horizontal="left"/>
    </xf>
    <xf numFmtId="0" fontId="9" fillId="0" borderId="63" xfId="0" applyFont="1" applyBorder="1" applyAlignment="1">
      <alignment horizontal="left"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%20&#1086;&#1090;&#1095;&#1077;&#1090;%20&#1088;&#1072;&#1089;&#1096;&#1080;&#1092;&#1088;&#1086;&#1074;&#1082;&#1080;%201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свод"/>
      <sheetName val="банк"/>
      <sheetName val="касса"/>
      <sheetName val="зарплата "/>
      <sheetName val="подотчет свод м"/>
      <sheetName val="подотчет"/>
      <sheetName val="приход К 50"/>
      <sheetName val="приход К 54"/>
      <sheetName val="приход К 56"/>
      <sheetName val="приход К 62"/>
      <sheetName val="тмц в наличии"/>
    </sheetNames>
    <sheetDataSet>
      <sheetData sheetId="0">
        <row r="7">
          <cell r="D7">
            <v>0</v>
          </cell>
        </row>
        <row r="35">
          <cell r="D35">
            <v>0</v>
          </cell>
        </row>
        <row r="37">
          <cell r="D37">
            <v>0</v>
          </cell>
        </row>
      </sheetData>
      <sheetData sheetId="3">
        <row r="59">
          <cell r="C59">
            <v>2478.983548645025</v>
          </cell>
        </row>
      </sheetData>
      <sheetData sheetId="6">
        <row r="23">
          <cell r="H23">
            <v>294655.35000000003</v>
          </cell>
          <cell r="I23">
            <v>298304.87999999995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0" zoomScaleNormal="70" zoomScalePageLayoutView="0" workbookViewId="0" topLeftCell="A21">
      <selection activeCell="D45" sqref="D45"/>
    </sheetView>
  </sheetViews>
  <sheetFormatPr defaultColWidth="9.140625" defaultRowHeight="12.75"/>
  <cols>
    <col min="1" max="1" width="5.00390625" style="111" customWidth="1"/>
    <col min="2" max="2" width="46.00390625" style="111" customWidth="1"/>
    <col min="3" max="10" width="23.421875" style="111" customWidth="1"/>
    <col min="11" max="11" width="23.28125" style="111" customWidth="1"/>
    <col min="12" max="16384" width="9.140625" style="111" customWidth="1"/>
  </cols>
  <sheetData>
    <row r="1" spans="1:10" ht="30.75" customHeight="1">
      <c r="A1" s="161" t="s">
        <v>48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3.25" thickBot="1">
      <c r="A2" s="163" t="s">
        <v>93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102" customFormat="1" ht="104.25" customHeight="1">
      <c r="A3" s="88" t="s">
        <v>0</v>
      </c>
      <c r="B3" s="135" t="s">
        <v>49</v>
      </c>
      <c r="C3" s="136" t="s">
        <v>95</v>
      </c>
      <c r="D3" s="137" t="s">
        <v>50</v>
      </c>
      <c r="E3" s="137" t="s">
        <v>51</v>
      </c>
      <c r="F3" s="137" t="s">
        <v>52</v>
      </c>
      <c r="G3" s="136" t="s">
        <v>53</v>
      </c>
      <c r="H3" s="137" t="s">
        <v>54</v>
      </c>
      <c r="I3" s="150" t="s">
        <v>82</v>
      </c>
      <c r="J3" s="136" t="s">
        <v>96</v>
      </c>
    </row>
    <row r="4" spans="1:10" s="102" customFormat="1" ht="18.75">
      <c r="A4" s="89"/>
      <c r="B4" s="135">
        <v>1</v>
      </c>
      <c r="C4" s="137">
        <v>2</v>
      </c>
      <c r="D4" s="137">
        <v>3</v>
      </c>
      <c r="E4" s="135">
        <v>4</v>
      </c>
      <c r="F4" s="137">
        <v>5</v>
      </c>
      <c r="G4" s="137">
        <v>6</v>
      </c>
      <c r="H4" s="135">
        <v>7</v>
      </c>
      <c r="I4" s="135">
        <v>8</v>
      </c>
      <c r="J4" s="137">
        <v>9</v>
      </c>
    </row>
    <row r="5" spans="1:10" s="102" customFormat="1" ht="18.75" customHeight="1">
      <c r="A5" s="90">
        <v>1</v>
      </c>
      <c r="B5" s="138" t="s">
        <v>55</v>
      </c>
      <c r="C5" s="140">
        <v>81571.59000000008</v>
      </c>
      <c r="D5" s="139">
        <v>185043.2</v>
      </c>
      <c r="E5" s="91">
        <v>187133.68</v>
      </c>
      <c r="F5" s="91">
        <f>D5-E5</f>
        <v>-2090.4799999999814</v>
      </c>
      <c r="G5" s="160">
        <v>297188.51</v>
      </c>
      <c r="H5" s="98">
        <f>G5-E5</f>
        <v>110054.83000000002</v>
      </c>
      <c r="I5" s="98">
        <f>C5+G5-E5</f>
        <v>191626.4200000001</v>
      </c>
      <c r="J5" s="140">
        <f>C5+D5-E5</f>
        <v>79481.1100000001</v>
      </c>
    </row>
    <row r="6" spans="1:10" s="102" customFormat="1" ht="18.75" customHeight="1">
      <c r="A6" s="90">
        <v>2</v>
      </c>
      <c r="B6" s="138" t="s">
        <v>80</v>
      </c>
      <c r="C6" s="140">
        <v>0</v>
      </c>
      <c r="D6" s="91">
        <v>2478.98</v>
      </c>
      <c r="E6" s="91">
        <v>0</v>
      </c>
      <c r="F6" s="91">
        <f>D6-E6</f>
        <v>2478.98</v>
      </c>
      <c r="G6" s="140"/>
      <c r="H6" s="98">
        <f aca="true" t="shared" si="0" ref="H6:H22">G6-E6</f>
        <v>0</v>
      </c>
      <c r="I6" s="98">
        <f aca="true" t="shared" si="1" ref="I6:I22">C6+G6-E6</f>
        <v>0</v>
      </c>
      <c r="J6" s="140">
        <f>C6+D6-E6</f>
        <v>2478.98</v>
      </c>
    </row>
    <row r="7" spans="1:10" s="102" customFormat="1" ht="18.75" customHeight="1">
      <c r="A7" s="90">
        <v>3</v>
      </c>
      <c r="B7" s="138" t="s">
        <v>75</v>
      </c>
      <c r="C7" s="140">
        <v>0</v>
      </c>
      <c r="D7" s="91"/>
      <c r="E7" s="91"/>
      <c r="F7" s="91">
        <f aca="true" t="shared" si="2" ref="F7:F22">D7-E7</f>
        <v>0</v>
      </c>
      <c r="G7" s="140"/>
      <c r="H7" s="98">
        <f t="shared" si="0"/>
        <v>0</v>
      </c>
      <c r="I7" s="98">
        <f t="shared" si="1"/>
        <v>0</v>
      </c>
      <c r="J7" s="140">
        <f aca="true" t="shared" si="3" ref="J7:J24">C7+D7-E7</f>
        <v>0</v>
      </c>
    </row>
    <row r="8" spans="1:10" s="102" customFormat="1" ht="18.75" customHeight="1">
      <c r="A8" s="90">
        <v>4</v>
      </c>
      <c r="B8" s="138" t="s">
        <v>76</v>
      </c>
      <c r="C8" s="140">
        <v>0</v>
      </c>
      <c r="D8" s="91"/>
      <c r="E8" s="91"/>
      <c r="F8" s="91">
        <f t="shared" si="2"/>
        <v>0</v>
      </c>
      <c r="G8" s="140"/>
      <c r="H8" s="98">
        <f t="shared" si="0"/>
        <v>0</v>
      </c>
      <c r="I8" s="98">
        <f t="shared" si="1"/>
        <v>0</v>
      </c>
      <c r="J8" s="140">
        <f t="shared" si="3"/>
        <v>0</v>
      </c>
    </row>
    <row r="9" spans="1:10" s="102" customFormat="1" ht="18.75" customHeight="1">
      <c r="A9" s="90">
        <v>5</v>
      </c>
      <c r="B9" s="141" t="s">
        <v>56</v>
      </c>
      <c r="C9" s="140">
        <v>490.8000000000011</v>
      </c>
      <c r="D9" s="91">
        <v>12.45</v>
      </c>
      <c r="E9" s="91">
        <v>0</v>
      </c>
      <c r="F9" s="91">
        <f t="shared" si="2"/>
        <v>12.45</v>
      </c>
      <c r="G9" s="140"/>
      <c r="H9" s="98">
        <f t="shared" si="0"/>
        <v>0</v>
      </c>
      <c r="I9" s="98">
        <f t="shared" si="1"/>
        <v>490.8000000000011</v>
      </c>
      <c r="J9" s="140">
        <f t="shared" si="3"/>
        <v>503.2500000000011</v>
      </c>
    </row>
    <row r="10" spans="1:10" s="102" customFormat="1" ht="18.75" customHeight="1">
      <c r="A10" s="90">
        <v>6</v>
      </c>
      <c r="B10" s="138" t="s">
        <v>57</v>
      </c>
      <c r="C10" s="140">
        <v>33434.619999999995</v>
      </c>
      <c r="D10" s="91">
        <v>72676.64</v>
      </c>
      <c r="E10" s="91">
        <v>73598.92</v>
      </c>
      <c r="F10" s="91">
        <f t="shared" si="2"/>
        <v>-922.2799999999988</v>
      </c>
      <c r="G10" s="140">
        <v>47336</v>
      </c>
      <c r="H10" s="98">
        <f t="shared" si="0"/>
        <v>-26262.92</v>
      </c>
      <c r="I10" s="98">
        <f t="shared" si="1"/>
        <v>7171.699999999997</v>
      </c>
      <c r="J10" s="140">
        <f t="shared" si="3"/>
        <v>32512.339999999997</v>
      </c>
    </row>
    <row r="11" spans="1:10" s="102" customFormat="1" ht="18.75" customHeight="1">
      <c r="A11" s="90">
        <v>7</v>
      </c>
      <c r="B11" s="138" t="s">
        <v>58</v>
      </c>
      <c r="C11" s="140">
        <v>0</v>
      </c>
      <c r="D11" s="91"/>
      <c r="E11" s="91"/>
      <c r="F11" s="91">
        <f t="shared" si="2"/>
        <v>0</v>
      </c>
      <c r="G11" s="140"/>
      <c r="H11" s="98">
        <f t="shared" si="0"/>
        <v>0</v>
      </c>
      <c r="I11" s="98">
        <f t="shared" si="1"/>
        <v>0</v>
      </c>
      <c r="J11" s="140">
        <f t="shared" si="3"/>
        <v>0</v>
      </c>
    </row>
    <row r="12" spans="1:10" s="102" customFormat="1" ht="18.75" customHeight="1">
      <c r="A12" s="90">
        <v>8</v>
      </c>
      <c r="B12" s="138" t="s">
        <v>59</v>
      </c>
      <c r="C12" s="140">
        <v>-92.61000000000001</v>
      </c>
      <c r="D12" s="91"/>
      <c r="E12" s="91"/>
      <c r="F12" s="91">
        <f t="shared" si="2"/>
        <v>0</v>
      </c>
      <c r="G12" s="140"/>
      <c r="H12" s="98">
        <f t="shared" si="0"/>
        <v>0</v>
      </c>
      <c r="I12" s="98">
        <f t="shared" si="1"/>
        <v>-92.61000000000001</v>
      </c>
      <c r="J12" s="140">
        <f t="shared" si="3"/>
        <v>-92.61000000000001</v>
      </c>
    </row>
    <row r="13" spans="1:10" s="102" customFormat="1" ht="18.75" customHeight="1">
      <c r="A13" s="90">
        <v>9</v>
      </c>
      <c r="B13" s="138" t="s">
        <v>60</v>
      </c>
      <c r="C13" s="140">
        <v>17990.129999999997</v>
      </c>
      <c r="D13" s="91"/>
      <c r="E13" s="91"/>
      <c r="F13" s="91">
        <f t="shared" si="2"/>
        <v>0</v>
      </c>
      <c r="G13" s="140"/>
      <c r="H13" s="98">
        <f t="shared" si="0"/>
        <v>0</v>
      </c>
      <c r="I13" s="98">
        <f t="shared" si="1"/>
        <v>17990.129999999997</v>
      </c>
      <c r="J13" s="140">
        <f t="shared" si="3"/>
        <v>17990.129999999997</v>
      </c>
    </row>
    <row r="14" spans="1:10" s="102" customFormat="1" ht="18.75" customHeight="1">
      <c r="A14" s="90">
        <v>10</v>
      </c>
      <c r="B14" s="138" t="s">
        <v>77</v>
      </c>
      <c r="C14" s="140">
        <v>936.0300000000007</v>
      </c>
      <c r="D14" s="91">
        <v>4810.94</v>
      </c>
      <c r="E14" s="91">
        <v>6099.3</v>
      </c>
      <c r="F14" s="91">
        <f t="shared" si="2"/>
        <v>-1288.3600000000006</v>
      </c>
      <c r="G14" s="140"/>
      <c r="H14" s="98">
        <f t="shared" si="0"/>
        <v>-6099.3</v>
      </c>
      <c r="I14" s="98">
        <f t="shared" si="1"/>
        <v>-5163.2699999999995</v>
      </c>
      <c r="J14" s="140">
        <f t="shared" si="3"/>
        <v>-352.3299999999999</v>
      </c>
    </row>
    <row r="15" spans="1:10" s="102" customFormat="1" ht="18.75" customHeight="1">
      <c r="A15" s="90">
        <v>11</v>
      </c>
      <c r="B15" s="138" t="s">
        <v>78</v>
      </c>
      <c r="C15" s="140">
        <v>27429.319999999992</v>
      </c>
      <c r="D15" s="91"/>
      <c r="E15" s="91"/>
      <c r="F15" s="91">
        <f t="shared" si="2"/>
        <v>0</v>
      </c>
      <c r="G15" s="140"/>
      <c r="H15" s="98">
        <f t="shared" si="0"/>
        <v>0</v>
      </c>
      <c r="I15" s="98">
        <f t="shared" si="1"/>
        <v>27429.319999999992</v>
      </c>
      <c r="J15" s="140">
        <f t="shared" si="3"/>
        <v>27429.319999999992</v>
      </c>
    </row>
    <row r="16" spans="1:10" s="102" customFormat="1" ht="18.75" customHeight="1">
      <c r="A16" s="90">
        <v>12</v>
      </c>
      <c r="B16" s="138" t="s">
        <v>61</v>
      </c>
      <c r="C16" s="140">
        <v>11318.530000000013</v>
      </c>
      <c r="D16" s="91">
        <v>7777.25</v>
      </c>
      <c r="E16" s="91">
        <v>14247.11</v>
      </c>
      <c r="F16" s="91">
        <f t="shared" si="2"/>
        <v>-6469.860000000001</v>
      </c>
      <c r="G16" s="140">
        <v>28943.64</v>
      </c>
      <c r="H16" s="98">
        <f t="shared" si="0"/>
        <v>14696.529999999999</v>
      </c>
      <c r="I16" s="98">
        <f t="shared" si="1"/>
        <v>26015.060000000012</v>
      </c>
      <c r="J16" s="140">
        <f t="shared" si="3"/>
        <v>4848.670000000013</v>
      </c>
    </row>
    <row r="17" spans="1:10" s="102" customFormat="1" ht="18.75" customHeight="1">
      <c r="A17" s="90">
        <v>13</v>
      </c>
      <c r="B17" s="138" t="s">
        <v>94</v>
      </c>
      <c r="C17" s="140">
        <v>0</v>
      </c>
      <c r="D17" s="91">
        <v>12631.67</v>
      </c>
      <c r="E17" s="91">
        <v>5485.63</v>
      </c>
      <c r="F17" s="91">
        <f t="shared" si="2"/>
        <v>7146.04</v>
      </c>
      <c r="G17" s="140"/>
      <c r="H17" s="98">
        <f t="shared" si="0"/>
        <v>-5485.63</v>
      </c>
      <c r="I17" s="98">
        <f t="shared" si="1"/>
        <v>-5485.63</v>
      </c>
      <c r="J17" s="140">
        <f t="shared" si="3"/>
        <v>7146.04</v>
      </c>
    </row>
    <row r="18" spans="1:10" s="102" customFormat="1" ht="18.75" customHeight="1">
      <c r="A18" s="90">
        <v>14</v>
      </c>
      <c r="B18" s="138" t="s">
        <v>62</v>
      </c>
      <c r="C18" s="140">
        <v>566.2600000000002</v>
      </c>
      <c r="D18" s="91">
        <v>1229.11</v>
      </c>
      <c r="E18" s="91">
        <v>1223.14</v>
      </c>
      <c r="F18" s="91">
        <f t="shared" si="2"/>
        <v>5.9699999999998</v>
      </c>
      <c r="G18" s="140">
        <v>500</v>
      </c>
      <c r="H18" s="98">
        <f t="shared" si="0"/>
        <v>-723.1400000000001</v>
      </c>
      <c r="I18" s="98">
        <f t="shared" si="1"/>
        <v>-156.87999999999988</v>
      </c>
      <c r="J18" s="140">
        <f t="shared" si="3"/>
        <v>572.23</v>
      </c>
    </row>
    <row r="19" spans="1:10" s="102" customFormat="1" ht="18.75" customHeight="1">
      <c r="A19" s="90">
        <v>15</v>
      </c>
      <c r="B19" s="138" t="s">
        <v>63</v>
      </c>
      <c r="C19" s="140">
        <v>5203.439999999995</v>
      </c>
      <c r="D19" s="91">
        <v>10474.09</v>
      </c>
      <c r="E19" s="91">
        <v>10517.1</v>
      </c>
      <c r="F19" s="91">
        <f t="shared" si="2"/>
        <v>-43.01000000000022</v>
      </c>
      <c r="G19" s="140">
        <v>10828.18</v>
      </c>
      <c r="H19" s="98">
        <f t="shared" si="0"/>
        <v>311.0799999999999</v>
      </c>
      <c r="I19" s="98">
        <f t="shared" si="1"/>
        <v>5514.519999999995</v>
      </c>
      <c r="J19" s="140">
        <f t="shared" si="3"/>
        <v>5160.429999999995</v>
      </c>
    </row>
    <row r="20" spans="1:10" s="102" customFormat="1" ht="18.75" customHeight="1">
      <c r="A20" s="90">
        <v>16</v>
      </c>
      <c r="B20" s="138" t="s">
        <v>64</v>
      </c>
      <c r="C20" s="140">
        <v>-7.749999999999972</v>
      </c>
      <c r="D20" s="91"/>
      <c r="E20" s="91"/>
      <c r="F20" s="91">
        <f t="shared" si="2"/>
        <v>0</v>
      </c>
      <c r="G20" s="140"/>
      <c r="H20" s="98">
        <f t="shared" si="0"/>
        <v>0</v>
      </c>
      <c r="I20" s="98">
        <f t="shared" si="1"/>
        <v>-7.749999999999972</v>
      </c>
      <c r="J20" s="140">
        <f t="shared" si="3"/>
        <v>-7.749999999999972</v>
      </c>
    </row>
    <row r="21" spans="1:10" s="102" customFormat="1" ht="18.75" customHeight="1">
      <c r="A21" s="90">
        <v>17</v>
      </c>
      <c r="B21" s="138" t="s">
        <v>65</v>
      </c>
      <c r="C21" s="140">
        <v>0</v>
      </c>
      <c r="D21" s="91"/>
      <c r="E21" s="91"/>
      <c r="F21" s="91">
        <f t="shared" si="2"/>
        <v>0</v>
      </c>
      <c r="G21" s="98"/>
      <c r="H21" s="98">
        <f t="shared" si="0"/>
        <v>0</v>
      </c>
      <c r="I21" s="98">
        <f t="shared" si="1"/>
        <v>0</v>
      </c>
      <c r="J21" s="140">
        <f t="shared" si="3"/>
        <v>0</v>
      </c>
    </row>
    <row r="22" spans="1:10" s="102" customFormat="1" ht="18.75" customHeight="1" thickBot="1">
      <c r="A22" s="109">
        <v>18</v>
      </c>
      <c r="B22" s="138" t="s">
        <v>66</v>
      </c>
      <c r="C22" s="140">
        <v>0</v>
      </c>
      <c r="D22" s="91"/>
      <c r="E22" s="91"/>
      <c r="F22" s="91">
        <f t="shared" si="2"/>
        <v>0</v>
      </c>
      <c r="G22" s="98"/>
      <c r="H22" s="98">
        <f t="shared" si="0"/>
        <v>0</v>
      </c>
      <c r="I22" s="98">
        <f t="shared" si="1"/>
        <v>0</v>
      </c>
      <c r="J22" s="140">
        <f t="shared" si="3"/>
        <v>0</v>
      </c>
    </row>
    <row r="23" spans="1:10" s="102" customFormat="1" ht="18.75" customHeight="1" thickBot="1">
      <c r="A23" s="104"/>
      <c r="B23" s="133" t="s">
        <v>2</v>
      </c>
      <c r="C23" s="134">
        <f aca="true" t="shared" si="4" ref="C23:J23">SUM(C5:C22)</f>
        <v>178840.3600000001</v>
      </c>
      <c r="D23" s="134">
        <f t="shared" si="4"/>
        <v>297134.33</v>
      </c>
      <c r="E23" s="134">
        <f t="shared" si="4"/>
        <v>298304.87999999995</v>
      </c>
      <c r="F23" s="134">
        <f t="shared" si="4"/>
        <v>-1170.5499999999815</v>
      </c>
      <c r="G23" s="134">
        <f t="shared" si="4"/>
        <v>384796.33</v>
      </c>
      <c r="H23" s="134">
        <f t="shared" si="4"/>
        <v>86491.45000000001</v>
      </c>
      <c r="I23" s="134">
        <f>SUM(I5:I22)</f>
        <v>265331.8100000001</v>
      </c>
      <c r="J23" s="134">
        <f t="shared" si="4"/>
        <v>177669.81000000014</v>
      </c>
    </row>
    <row r="24" spans="1:10" s="100" customFormat="1" ht="18.75" customHeight="1" thickBot="1">
      <c r="A24" s="105"/>
      <c r="B24" s="106" t="s">
        <v>67</v>
      </c>
      <c r="C24" s="159">
        <v>43590.13</v>
      </c>
      <c r="D24" s="158">
        <f>'[1]приход К 50'!$H$23</f>
        <v>294655.35000000003</v>
      </c>
      <c r="E24" s="143">
        <f>'[1]приход К 50'!$I$23</f>
        <v>298304.87999999995</v>
      </c>
      <c r="F24" s="108"/>
      <c r="G24" s="105"/>
      <c r="H24" s="107"/>
      <c r="I24" s="144"/>
      <c r="J24" s="140">
        <f t="shared" si="3"/>
        <v>39940.60000000009</v>
      </c>
    </row>
    <row r="25" spans="1:10" ht="18.75">
      <c r="A25" s="93"/>
      <c r="B25" s="113" t="s">
        <v>68</v>
      </c>
      <c r="C25" s="112"/>
      <c r="D25" s="94"/>
      <c r="E25" s="94"/>
      <c r="F25" s="94"/>
      <c r="G25" s="94"/>
      <c r="H25" s="112"/>
      <c r="I25" s="145"/>
      <c r="J25" s="95"/>
    </row>
    <row r="26" spans="1:10" ht="18.75">
      <c r="A26" s="96">
        <v>1</v>
      </c>
      <c r="B26" s="97" t="s">
        <v>69</v>
      </c>
      <c r="C26" s="98">
        <v>81588.56</v>
      </c>
      <c r="D26" s="99">
        <v>83296.8</v>
      </c>
      <c r="E26" s="99">
        <v>55531.2</v>
      </c>
      <c r="F26" s="99">
        <f>D26-E26</f>
        <v>27765.600000000006</v>
      </c>
      <c r="G26" s="99"/>
      <c r="H26" s="99"/>
      <c r="I26" s="146"/>
      <c r="J26" s="92">
        <f>C26+D26-E26</f>
        <v>109354.15999999999</v>
      </c>
    </row>
    <row r="27" spans="1:10" ht="18.75">
      <c r="A27" s="96">
        <v>2</v>
      </c>
      <c r="B27" s="97" t="s">
        <v>88</v>
      </c>
      <c r="C27" s="98">
        <v>-100</v>
      </c>
      <c r="D27" s="99">
        <v>900</v>
      </c>
      <c r="E27" s="99">
        <v>0</v>
      </c>
      <c r="F27" s="99">
        <f aca="true" t="shared" si="5" ref="F27:F36">D27-E27</f>
        <v>900</v>
      </c>
      <c r="G27" s="99"/>
      <c r="H27" s="99"/>
      <c r="I27" s="146"/>
      <c r="J27" s="92">
        <f aca="true" t="shared" si="6" ref="J27:J36">C27+D27-E27</f>
        <v>800</v>
      </c>
    </row>
    <row r="28" spans="1:10" ht="18.75">
      <c r="A28" s="96">
        <v>3</v>
      </c>
      <c r="B28" s="97" t="s">
        <v>84</v>
      </c>
      <c r="C28" s="98">
        <v>125</v>
      </c>
      <c r="D28" s="99"/>
      <c r="E28" s="99"/>
      <c r="F28" s="99">
        <f t="shared" si="5"/>
        <v>0</v>
      </c>
      <c r="G28" s="99"/>
      <c r="H28" s="99"/>
      <c r="I28" s="146"/>
      <c r="J28" s="92">
        <f t="shared" si="6"/>
        <v>125</v>
      </c>
    </row>
    <row r="29" spans="1:10" ht="18.75">
      <c r="A29" s="96">
        <v>4</v>
      </c>
      <c r="B29" s="97" t="s">
        <v>70</v>
      </c>
      <c r="C29" s="98">
        <v>1000</v>
      </c>
      <c r="D29" s="99">
        <v>750</v>
      </c>
      <c r="E29" s="99">
        <v>0</v>
      </c>
      <c r="F29" s="99">
        <f t="shared" si="5"/>
        <v>750</v>
      </c>
      <c r="G29" s="99"/>
      <c r="H29" s="99"/>
      <c r="I29" s="146"/>
      <c r="J29" s="92">
        <f t="shared" si="6"/>
        <v>1750</v>
      </c>
    </row>
    <row r="30" spans="1:10" ht="18.75">
      <c r="A30" s="96">
        <v>5</v>
      </c>
      <c r="B30" s="97" t="s">
        <v>89</v>
      </c>
      <c r="C30" s="98">
        <v>0</v>
      </c>
      <c r="D30" s="99">
        <v>900</v>
      </c>
      <c r="E30" s="99">
        <v>0</v>
      </c>
      <c r="F30" s="99">
        <f t="shared" si="5"/>
        <v>900</v>
      </c>
      <c r="G30" s="99"/>
      <c r="H30" s="99"/>
      <c r="I30" s="146"/>
      <c r="J30" s="92">
        <f t="shared" si="6"/>
        <v>900</v>
      </c>
    </row>
    <row r="31" spans="1:10" ht="18.75">
      <c r="A31" s="96">
        <v>6</v>
      </c>
      <c r="B31" s="97" t="s">
        <v>71</v>
      </c>
      <c r="C31" s="98">
        <v>500</v>
      </c>
      <c r="D31" s="99">
        <v>1500</v>
      </c>
      <c r="E31" s="99">
        <v>1500</v>
      </c>
      <c r="F31" s="99">
        <f t="shared" si="5"/>
        <v>0</v>
      </c>
      <c r="G31" s="99"/>
      <c r="H31" s="99"/>
      <c r="I31" s="146"/>
      <c r="J31" s="92">
        <f t="shared" si="6"/>
        <v>500</v>
      </c>
    </row>
    <row r="32" spans="1:10" ht="18.75">
      <c r="A32" s="96">
        <v>7</v>
      </c>
      <c r="B32" s="97" t="s">
        <v>72</v>
      </c>
      <c r="C32" s="98">
        <v>1200</v>
      </c>
      <c r="D32" s="99">
        <v>1800</v>
      </c>
      <c r="E32" s="99">
        <v>0</v>
      </c>
      <c r="F32" s="99">
        <f t="shared" si="5"/>
        <v>1800</v>
      </c>
      <c r="G32" s="99"/>
      <c r="H32" s="99"/>
      <c r="I32" s="146"/>
      <c r="J32" s="92">
        <f t="shared" si="6"/>
        <v>3000</v>
      </c>
    </row>
    <row r="33" spans="1:10" ht="18.75">
      <c r="A33" s="96">
        <v>8</v>
      </c>
      <c r="B33" s="97" t="s">
        <v>73</v>
      </c>
      <c r="C33" s="98">
        <v>1500</v>
      </c>
      <c r="D33" s="99">
        <v>1500</v>
      </c>
      <c r="E33" s="99">
        <v>500</v>
      </c>
      <c r="F33" s="99">
        <f t="shared" si="5"/>
        <v>1000</v>
      </c>
      <c r="G33" s="99"/>
      <c r="H33" s="99"/>
      <c r="I33" s="146"/>
      <c r="J33" s="92">
        <f t="shared" si="6"/>
        <v>2500</v>
      </c>
    </row>
    <row r="34" spans="1:10" ht="18.75">
      <c r="A34" s="96">
        <v>9</v>
      </c>
      <c r="B34" s="97" t="s">
        <v>81</v>
      </c>
      <c r="C34" s="98">
        <v>13842.500000000004</v>
      </c>
      <c r="D34" s="99"/>
      <c r="E34" s="99"/>
      <c r="F34" s="99">
        <f t="shared" si="5"/>
        <v>0</v>
      </c>
      <c r="G34" s="114"/>
      <c r="H34" s="114"/>
      <c r="I34" s="147"/>
      <c r="J34" s="92">
        <f t="shared" si="6"/>
        <v>13842.500000000004</v>
      </c>
    </row>
    <row r="35" spans="1:10" ht="18.75">
      <c r="A35" s="96">
        <v>10</v>
      </c>
      <c r="B35" s="97" t="s">
        <v>79</v>
      </c>
      <c r="C35" s="103">
        <v>0</v>
      </c>
      <c r="D35" s="99">
        <v>3000</v>
      </c>
      <c r="E35" s="99">
        <v>3000</v>
      </c>
      <c r="F35" s="99">
        <f t="shared" si="5"/>
        <v>0</v>
      </c>
      <c r="G35" s="114"/>
      <c r="H35" s="114"/>
      <c r="I35" s="114"/>
      <c r="J35" s="92">
        <f t="shared" si="6"/>
        <v>0</v>
      </c>
    </row>
    <row r="36" spans="1:10" ht="19.5" thickBot="1">
      <c r="A36" s="96">
        <v>11</v>
      </c>
      <c r="B36" s="97" t="s">
        <v>83</v>
      </c>
      <c r="C36" s="115"/>
      <c r="D36" s="116"/>
      <c r="E36" s="125"/>
      <c r="F36" s="99">
        <f t="shared" si="5"/>
        <v>0</v>
      </c>
      <c r="G36" s="126"/>
      <c r="H36" s="126"/>
      <c r="I36" s="148"/>
      <c r="J36" s="92">
        <f t="shared" si="6"/>
        <v>0</v>
      </c>
    </row>
    <row r="37" spans="1:10" ht="19.5" thickBot="1">
      <c r="A37" s="117"/>
      <c r="B37" s="118" t="s">
        <v>2</v>
      </c>
      <c r="C37" s="119">
        <f>SUM(C26:C36)</f>
        <v>99656.06</v>
      </c>
      <c r="D37" s="119">
        <f aca="true" t="shared" si="7" ref="D37:J37">SUM(D26:D36)</f>
        <v>93646.8</v>
      </c>
      <c r="E37" s="119">
        <f t="shared" si="7"/>
        <v>60531.2</v>
      </c>
      <c r="F37" s="119">
        <f t="shared" si="7"/>
        <v>33115.600000000006</v>
      </c>
      <c r="G37" s="119">
        <f t="shared" si="7"/>
        <v>0</v>
      </c>
      <c r="H37" s="119">
        <f t="shared" si="7"/>
        <v>0</v>
      </c>
      <c r="I37" s="149"/>
      <c r="J37" s="142">
        <f t="shared" si="7"/>
        <v>132771.66</v>
      </c>
    </row>
    <row r="38" spans="1:10" ht="19.5" thickBot="1">
      <c r="A38" s="120"/>
      <c r="B38" s="121" t="s">
        <v>74</v>
      </c>
      <c r="C38" s="122">
        <f>C23+C37</f>
        <v>278496.4200000001</v>
      </c>
      <c r="D38" s="122">
        <f aca="true" t="shared" si="8" ref="D38:J38">D23+D37</f>
        <v>390781.13</v>
      </c>
      <c r="E38" s="122">
        <f t="shared" si="8"/>
        <v>358836.07999999996</v>
      </c>
      <c r="F38" s="122">
        <f t="shared" si="8"/>
        <v>31945.050000000025</v>
      </c>
      <c r="G38" s="122">
        <f t="shared" si="8"/>
        <v>384796.33</v>
      </c>
      <c r="H38" s="122">
        <f t="shared" si="8"/>
        <v>86491.45000000001</v>
      </c>
      <c r="I38" s="122">
        <f>I23+I37</f>
        <v>265331.8100000001</v>
      </c>
      <c r="J38" s="122">
        <f t="shared" si="8"/>
        <v>310441.47000000015</v>
      </c>
    </row>
    <row r="39" spans="1:10" ht="18.75">
      <c r="A39" s="100"/>
      <c r="B39" s="101"/>
      <c r="C39" s="101"/>
      <c r="D39" s="100"/>
      <c r="E39" s="100"/>
      <c r="F39" s="100"/>
      <c r="G39" s="123"/>
      <c r="H39" s="100"/>
      <c r="I39" s="100"/>
      <c r="J39" s="123"/>
    </row>
    <row r="40" spans="1:10" ht="18.75">
      <c r="A40" s="100"/>
      <c r="B40" s="110" t="s">
        <v>86</v>
      </c>
      <c r="C40" s="124">
        <v>227637.43</v>
      </c>
      <c r="D40" s="110"/>
      <c r="E40" s="100"/>
      <c r="F40" s="100"/>
      <c r="G40" s="123"/>
      <c r="H40" s="100"/>
      <c r="I40" s="100"/>
      <c r="J40" s="100"/>
    </row>
    <row r="41" spans="1:10" ht="18.75">
      <c r="A41" s="127"/>
      <c r="B41" s="128" t="s">
        <v>91</v>
      </c>
      <c r="C41" s="129">
        <f>E38-G38</f>
        <v>-25960.25000000006</v>
      </c>
      <c r="D41" s="130"/>
      <c r="E41" s="131"/>
      <c r="F41" s="131"/>
      <c r="G41" s="131"/>
      <c r="H41" s="132"/>
      <c r="I41" s="132"/>
      <c r="J41" s="127"/>
    </row>
    <row r="42" spans="1:10" ht="18.75">
      <c r="A42" s="100"/>
      <c r="B42" s="110" t="s">
        <v>92</v>
      </c>
      <c r="C42" s="124">
        <f>C40+C41</f>
        <v>201677.17999999993</v>
      </c>
      <c r="D42" s="110"/>
      <c r="E42" s="100"/>
      <c r="F42" s="100"/>
      <c r="G42" s="123"/>
      <c r="H42" s="100"/>
      <c r="I42" s="100"/>
      <c r="J42" s="100"/>
    </row>
  </sheetData>
  <sheetProtection/>
  <mergeCells count="2">
    <mergeCell ref="A1:J1"/>
    <mergeCell ref="A2:J2"/>
  </mergeCells>
  <printOptions/>
  <pageMargins left="0.5118110236220472" right="0" top="0" bottom="0" header="0.31496062992125984" footer="0.31496062992125984"/>
  <pageSetup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60"/>
  <sheetViews>
    <sheetView zoomScale="75" zoomScaleNormal="75" zoomScalePageLayoutView="0" workbookViewId="0" topLeftCell="A37">
      <selection activeCell="F43" sqref="F43"/>
    </sheetView>
  </sheetViews>
  <sheetFormatPr defaultColWidth="9.140625" defaultRowHeight="12.75"/>
  <cols>
    <col min="1" max="1" width="4.57421875" style="1" customWidth="1"/>
    <col min="2" max="2" width="89.28125" style="1" customWidth="1"/>
    <col min="3" max="3" width="15.7109375" style="1" customWidth="1"/>
    <col min="4" max="4" width="17.421875" style="1" customWidth="1"/>
    <col min="5" max="9" width="15.7109375" style="1" customWidth="1"/>
    <col min="10" max="10" width="11.421875" style="1" customWidth="1"/>
    <col min="11" max="11" width="11.140625" style="1" bestFit="1" customWidth="1"/>
    <col min="12" max="16384" width="9.140625" style="1" customWidth="1"/>
  </cols>
  <sheetData>
    <row r="1" spans="2:8" ht="20.25">
      <c r="B1" s="164" t="s">
        <v>85</v>
      </c>
      <c r="C1" s="164"/>
      <c r="D1" s="164"/>
      <c r="E1" s="164"/>
      <c r="F1" s="13"/>
      <c r="G1" s="13"/>
      <c r="H1" s="13"/>
    </row>
    <row r="2" spans="1:9" ht="30.75" thickBot="1">
      <c r="A2" s="165" t="s">
        <v>90</v>
      </c>
      <c r="B2" s="166"/>
      <c r="C2" s="166"/>
      <c r="D2" s="166"/>
      <c r="E2" s="167"/>
      <c r="F2" s="14"/>
      <c r="G2" s="14"/>
      <c r="H2" s="14"/>
      <c r="I2" s="2"/>
    </row>
    <row r="3" spans="1:9" s="4" customFormat="1" ht="21" thickBot="1">
      <c r="A3" s="18"/>
      <c r="B3" s="18" t="s">
        <v>1</v>
      </c>
      <c r="C3" s="168" t="s">
        <v>25</v>
      </c>
      <c r="D3" s="169"/>
      <c r="E3" s="19" t="s">
        <v>26</v>
      </c>
      <c r="F3" s="82"/>
      <c r="G3" s="82"/>
      <c r="H3" s="82"/>
      <c r="I3" s="3"/>
    </row>
    <row r="4" spans="1:9" s="6" customFormat="1" ht="20.25" thickBot="1">
      <c r="A4" s="20"/>
      <c r="B4" s="20"/>
      <c r="C4" s="21" t="s">
        <v>27</v>
      </c>
      <c r="D4" s="22">
        <v>751122</v>
      </c>
      <c r="E4" s="23">
        <f>D4/4</f>
        <v>187780.5</v>
      </c>
      <c r="F4" s="27"/>
      <c r="G4" s="27"/>
      <c r="H4" s="27"/>
      <c r="I4" s="5"/>
    </row>
    <row r="5" spans="1:9" s="6" customFormat="1" ht="20.25" thickBot="1">
      <c r="A5" s="20"/>
      <c r="B5" s="20"/>
      <c r="C5" s="24" t="s">
        <v>28</v>
      </c>
      <c r="D5" s="25">
        <v>372312.2</v>
      </c>
      <c r="E5" s="26">
        <f>D5/4</f>
        <v>93078.05</v>
      </c>
      <c r="F5" s="27"/>
      <c r="G5" s="27"/>
      <c r="H5" s="27"/>
      <c r="I5" s="5"/>
    </row>
    <row r="6" spans="1:9" s="6" customFormat="1" ht="20.25" thickBot="1">
      <c r="A6" s="27"/>
      <c r="B6" s="27"/>
      <c r="C6" s="28"/>
      <c r="D6" s="29">
        <f>SUM(D4:D5)</f>
        <v>1123434.2</v>
      </c>
      <c r="E6" s="30">
        <f>D6/4</f>
        <v>280858.55</v>
      </c>
      <c r="F6" s="27"/>
      <c r="G6" s="27"/>
      <c r="H6" s="27"/>
      <c r="I6" s="5"/>
    </row>
    <row r="7" spans="1:9" s="11" customFormat="1" ht="19.5" customHeight="1">
      <c r="A7" s="31"/>
      <c r="B7" s="31"/>
      <c r="C7" s="31"/>
      <c r="D7" s="31"/>
      <c r="E7" s="31"/>
      <c r="F7" s="31"/>
      <c r="G7" s="31"/>
      <c r="H7" s="31"/>
      <c r="I7" s="7"/>
    </row>
    <row r="8" spans="1:9" ht="19.5" customHeight="1" thickBot="1">
      <c r="A8" s="32"/>
      <c r="B8" s="33" t="s">
        <v>45</v>
      </c>
      <c r="C8" s="32"/>
      <c r="D8" s="32"/>
      <c r="E8" s="32"/>
      <c r="F8" s="32"/>
      <c r="G8" s="32"/>
      <c r="H8" s="32"/>
      <c r="I8" s="8"/>
    </row>
    <row r="9" spans="1:8" s="9" customFormat="1" ht="57.75" customHeight="1" thickBot="1">
      <c r="A9" s="18" t="s">
        <v>0</v>
      </c>
      <c r="B9" s="34" t="s">
        <v>3</v>
      </c>
      <c r="C9" s="19" t="s">
        <v>87</v>
      </c>
      <c r="D9" s="35" t="s">
        <v>4</v>
      </c>
      <c r="E9" s="36" t="s">
        <v>12</v>
      </c>
      <c r="F9" s="83"/>
      <c r="G9" s="83"/>
      <c r="H9" s="83"/>
    </row>
    <row r="10" spans="1:9" s="9" customFormat="1" ht="19.5" customHeight="1">
      <c r="A10" s="37">
        <v>1</v>
      </c>
      <c r="B10" s="38" t="s">
        <v>5</v>
      </c>
      <c r="C10" s="39">
        <v>162207.73</v>
      </c>
      <c r="D10" s="40">
        <v>189359.03</v>
      </c>
      <c r="E10" s="39">
        <f>D10-C10</f>
        <v>27151.29999999999</v>
      </c>
      <c r="F10" s="84"/>
      <c r="G10" s="84"/>
      <c r="H10" s="84"/>
      <c r="I10" s="10"/>
    </row>
    <row r="11" spans="1:9" s="9" customFormat="1" ht="19.5" customHeight="1">
      <c r="A11" s="41">
        <v>2</v>
      </c>
      <c r="B11" s="42" t="s">
        <v>43</v>
      </c>
      <c r="C11" s="17"/>
      <c r="D11" s="43">
        <v>4316.33</v>
      </c>
      <c r="E11" s="17">
        <f>D11-C11</f>
        <v>4316.33</v>
      </c>
      <c r="F11" s="84"/>
      <c r="G11" s="84"/>
      <c r="H11" s="84"/>
      <c r="I11" s="10"/>
    </row>
    <row r="12" spans="1:9" s="9" customFormat="1" ht="19.5" customHeight="1">
      <c r="A12" s="44">
        <v>3</v>
      </c>
      <c r="B12" s="42" t="s">
        <v>6</v>
      </c>
      <c r="C12" s="17">
        <v>324.41546</v>
      </c>
      <c r="D12" s="43">
        <v>378.72</v>
      </c>
      <c r="E12" s="17">
        <f>D12-C12</f>
        <v>54.30454000000003</v>
      </c>
      <c r="F12" s="84"/>
      <c r="G12" s="84"/>
      <c r="H12" s="84"/>
      <c r="I12" s="10"/>
    </row>
    <row r="13" spans="1:9" s="9" customFormat="1" ht="19.5" customHeight="1" thickBot="1">
      <c r="A13" s="44">
        <v>4</v>
      </c>
      <c r="B13" s="42" t="s">
        <v>7</v>
      </c>
      <c r="C13" s="17">
        <v>32441.546000000002</v>
      </c>
      <c r="D13" s="43">
        <v>38735.08</v>
      </c>
      <c r="E13" s="17">
        <f>D13-C13</f>
        <v>6293.534</v>
      </c>
      <c r="F13" s="84"/>
      <c r="G13" s="84"/>
      <c r="H13" s="84"/>
      <c r="I13" s="10"/>
    </row>
    <row r="14" spans="1:9" s="9" customFormat="1" ht="19.5" customHeight="1" thickBot="1">
      <c r="A14" s="45"/>
      <c r="B14" s="46" t="s">
        <v>2</v>
      </c>
      <c r="C14" s="47">
        <v>194973.69146</v>
      </c>
      <c r="D14" s="152">
        <f>SUM(D10:D13)</f>
        <v>232789.15999999997</v>
      </c>
      <c r="E14" s="153">
        <f>SUM(E10:E13)</f>
        <v>37815.46853999999</v>
      </c>
      <c r="F14" s="85"/>
      <c r="G14" s="85"/>
      <c r="H14" s="84"/>
      <c r="I14" s="10"/>
    </row>
    <row r="15" spans="1:9" s="9" customFormat="1" ht="19.5" customHeight="1" thickBot="1">
      <c r="A15" s="48">
        <v>5</v>
      </c>
      <c r="B15" s="49" t="s">
        <v>13</v>
      </c>
      <c r="C15" s="39">
        <v>3750</v>
      </c>
      <c r="D15" s="40">
        <f>'[1]банк свод'!$D$7</f>
        <v>0</v>
      </c>
      <c r="E15" s="50">
        <f>D15:D16-C15</f>
        <v>-3750</v>
      </c>
      <c r="F15" s="84"/>
      <c r="G15" s="84"/>
      <c r="H15" s="84"/>
      <c r="I15" s="10"/>
    </row>
    <row r="16" spans="1:9" s="9" customFormat="1" ht="19.5" customHeight="1" thickBot="1">
      <c r="A16" s="51"/>
      <c r="B16" s="52" t="s">
        <v>2</v>
      </c>
      <c r="C16" s="53">
        <v>3750</v>
      </c>
      <c r="D16" s="53">
        <f>SUM(D15)</f>
        <v>0</v>
      </c>
      <c r="E16" s="53">
        <f>SUM(E15)</f>
        <v>-3750</v>
      </c>
      <c r="F16" s="85"/>
      <c r="G16" s="85"/>
      <c r="H16" s="84"/>
      <c r="I16" s="10"/>
    </row>
    <row r="17" spans="1:9" s="9" customFormat="1" ht="19.5" customHeight="1">
      <c r="A17" s="41">
        <v>6</v>
      </c>
      <c r="B17" s="54" t="s">
        <v>15</v>
      </c>
      <c r="C17" s="39">
        <v>3250</v>
      </c>
      <c r="D17" s="55">
        <v>3445.27</v>
      </c>
      <c r="E17" s="56">
        <f>D17-C17</f>
        <v>195.26999999999998</v>
      </c>
      <c r="F17" s="84"/>
      <c r="G17" s="84"/>
      <c r="H17" s="84"/>
      <c r="I17" s="10"/>
    </row>
    <row r="18" spans="1:9" s="9" customFormat="1" ht="19.5" customHeight="1">
      <c r="A18" s="44">
        <v>7</v>
      </c>
      <c r="B18" s="57" t="s">
        <v>8</v>
      </c>
      <c r="C18" s="17">
        <v>3750</v>
      </c>
      <c r="D18" s="43">
        <v>3713.21</v>
      </c>
      <c r="E18" s="56">
        <f aca="true" t="shared" si="0" ref="E18:E34">D18-C18</f>
        <v>-36.789999999999964</v>
      </c>
      <c r="F18" s="84"/>
      <c r="G18" s="84"/>
      <c r="H18" s="84"/>
      <c r="I18" s="10"/>
    </row>
    <row r="19" spans="1:9" s="9" customFormat="1" ht="19.5" customHeight="1">
      <c r="A19" s="41">
        <v>8</v>
      </c>
      <c r="B19" s="57" t="s">
        <v>9</v>
      </c>
      <c r="C19" s="17">
        <v>1500</v>
      </c>
      <c r="D19" s="43">
        <v>2498.69</v>
      </c>
      <c r="E19" s="56">
        <f t="shared" si="0"/>
        <v>998.69</v>
      </c>
      <c r="F19" s="84"/>
      <c r="G19" s="84"/>
      <c r="H19" s="84"/>
      <c r="I19" s="10"/>
    </row>
    <row r="20" spans="1:9" s="9" customFormat="1" ht="19.5" customHeight="1">
      <c r="A20" s="44">
        <v>9</v>
      </c>
      <c r="B20" s="57" t="s">
        <v>46</v>
      </c>
      <c r="C20" s="17">
        <v>250</v>
      </c>
      <c r="D20" s="151">
        <v>902.82</v>
      </c>
      <c r="E20" s="56">
        <f t="shared" si="0"/>
        <v>652.82</v>
      </c>
      <c r="F20" s="84"/>
      <c r="G20" s="84"/>
      <c r="H20" s="84"/>
      <c r="I20" s="10"/>
    </row>
    <row r="21" spans="1:9" s="9" customFormat="1" ht="19.5" customHeight="1">
      <c r="A21" s="41">
        <v>10</v>
      </c>
      <c r="B21" s="57" t="s">
        <v>16</v>
      </c>
      <c r="C21" s="17">
        <v>4500</v>
      </c>
      <c r="D21" s="43">
        <v>4500</v>
      </c>
      <c r="E21" s="56">
        <f t="shared" si="0"/>
        <v>0</v>
      </c>
      <c r="F21" s="84"/>
      <c r="G21" s="84"/>
      <c r="H21" s="84"/>
      <c r="I21" s="10"/>
    </row>
    <row r="22" spans="1:9" s="9" customFormat="1" ht="19.5" customHeight="1">
      <c r="A22" s="44">
        <v>11</v>
      </c>
      <c r="B22" s="57" t="s">
        <v>38</v>
      </c>
      <c r="C22" s="17"/>
      <c r="D22" s="43"/>
      <c r="E22" s="56">
        <f t="shared" si="0"/>
        <v>0</v>
      </c>
      <c r="F22" s="84"/>
      <c r="G22" s="84"/>
      <c r="H22" s="84"/>
      <c r="I22" s="10"/>
    </row>
    <row r="23" spans="1:9" s="9" customFormat="1" ht="19.5" customHeight="1">
      <c r="A23" s="41">
        <v>12</v>
      </c>
      <c r="B23" s="57" t="s">
        <v>44</v>
      </c>
      <c r="C23" s="17">
        <v>125</v>
      </c>
      <c r="D23" s="43">
        <v>750</v>
      </c>
      <c r="E23" s="56">
        <f t="shared" si="0"/>
        <v>625</v>
      </c>
      <c r="F23" s="84"/>
      <c r="G23" s="84"/>
      <c r="H23" s="84"/>
      <c r="I23" s="10"/>
    </row>
    <row r="24" spans="1:9" s="9" customFormat="1" ht="19.5" customHeight="1">
      <c r="A24" s="44">
        <v>13</v>
      </c>
      <c r="B24" s="57" t="s">
        <v>17</v>
      </c>
      <c r="C24" s="17">
        <v>125</v>
      </c>
      <c r="D24" s="43"/>
      <c r="E24" s="56">
        <f t="shared" si="0"/>
        <v>-125</v>
      </c>
      <c r="F24" s="84"/>
      <c r="G24" s="84"/>
      <c r="H24" s="84"/>
      <c r="I24" s="10"/>
    </row>
    <row r="25" spans="1:9" s="9" customFormat="1" ht="19.5" customHeight="1">
      <c r="A25" s="41">
        <v>14</v>
      </c>
      <c r="B25" s="57" t="s">
        <v>18</v>
      </c>
      <c r="C25" s="17">
        <v>187.5</v>
      </c>
      <c r="D25" s="43">
        <v>359.08</v>
      </c>
      <c r="E25" s="56">
        <f t="shared" si="0"/>
        <v>171.57999999999998</v>
      </c>
      <c r="F25" s="84"/>
      <c r="G25" s="84"/>
      <c r="H25" s="84"/>
      <c r="I25" s="10"/>
    </row>
    <row r="26" spans="1:9" s="9" customFormat="1" ht="19.5" customHeight="1">
      <c r="A26" s="44">
        <v>15</v>
      </c>
      <c r="B26" s="57" t="s">
        <v>10</v>
      </c>
      <c r="C26" s="17">
        <v>500</v>
      </c>
      <c r="D26" s="43">
        <v>2000</v>
      </c>
      <c r="E26" s="56">
        <f t="shared" si="0"/>
        <v>1500</v>
      </c>
      <c r="F26" s="84"/>
      <c r="G26" s="84"/>
      <c r="H26" s="84"/>
      <c r="I26" s="10"/>
    </row>
    <row r="27" spans="1:9" s="9" customFormat="1" ht="19.5" customHeight="1">
      <c r="A27" s="41">
        <v>16</v>
      </c>
      <c r="B27" s="57" t="s">
        <v>19</v>
      </c>
      <c r="C27" s="58">
        <v>1250</v>
      </c>
      <c r="D27" s="59">
        <v>971.39</v>
      </c>
      <c r="E27" s="56">
        <f t="shared" si="0"/>
        <v>-278.61</v>
      </c>
      <c r="F27" s="84"/>
      <c r="G27" s="86"/>
      <c r="H27" s="84"/>
      <c r="I27" s="10"/>
    </row>
    <row r="28" spans="1:9" s="9" customFormat="1" ht="19.5" customHeight="1">
      <c r="A28" s="44">
        <v>17</v>
      </c>
      <c r="B28" s="57" t="s">
        <v>14</v>
      </c>
      <c r="C28" s="58">
        <v>750</v>
      </c>
      <c r="D28" s="59">
        <v>927.28</v>
      </c>
      <c r="E28" s="56">
        <f t="shared" si="0"/>
        <v>177.27999999999997</v>
      </c>
      <c r="F28" s="84"/>
      <c r="G28" s="84"/>
      <c r="H28" s="84"/>
      <c r="I28" s="10"/>
    </row>
    <row r="29" spans="1:9" s="9" customFormat="1" ht="19.5" customHeight="1">
      <c r="A29" s="41">
        <v>18</v>
      </c>
      <c r="B29" s="60" t="s">
        <v>20</v>
      </c>
      <c r="C29" s="58">
        <v>500</v>
      </c>
      <c r="D29" s="59"/>
      <c r="E29" s="56">
        <f t="shared" si="0"/>
        <v>-500</v>
      </c>
      <c r="F29" s="84"/>
      <c r="G29" s="84"/>
      <c r="H29" s="84"/>
      <c r="I29" s="10"/>
    </row>
    <row r="30" spans="1:9" s="9" customFormat="1" ht="19.5" customHeight="1">
      <c r="A30" s="44">
        <v>19</v>
      </c>
      <c r="B30" s="60" t="s">
        <v>39</v>
      </c>
      <c r="C30" s="58"/>
      <c r="D30" s="59"/>
      <c r="E30" s="56">
        <f t="shared" si="0"/>
        <v>0</v>
      </c>
      <c r="F30" s="84"/>
      <c r="G30" s="84"/>
      <c r="H30" s="84"/>
      <c r="I30" s="10"/>
    </row>
    <row r="31" spans="1:9" s="9" customFormat="1" ht="19.5" customHeight="1">
      <c r="A31" s="41">
        <v>20</v>
      </c>
      <c r="B31" s="60" t="s">
        <v>21</v>
      </c>
      <c r="C31" s="58">
        <v>312.5</v>
      </c>
      <c r="D31" s="59">
        <v>26748</v>
      </c>
      <c r="E31" s="56">
        <f t="shared" si="0"/>
        <v>26435.5</v>
      </c>
      <c r="F31" s="84"/>
      <c r="G31" s="86"/>
      <c r="H31" s="84"/>
      <c r="I31" s="10"/>
    </row>
    <row r="32" spans="1:9" s="9" customFormat="1" ht="19.5" customHeight="1">
      <c r="A32" s="44">
        <v>21</v>
      </c>
      <c r="B32" s="60" t="s">
        <v>22</v>
      </c>
      <c r="C32" s="58">
        <v>1250</v>
      </c>
      <c r="D32" s="59">
        <v>2227.17</v>
      </c>
      <c r="E32" s="56">
        <f t="shared" si="0"/>
        <v>977.1700000000001</v>
      </c>
      <c r="F32" s="84"/>
      <c r="G32" s="86"/>
      <c r="H32" s="84"/>
      <c r="I32" s="10"/>
    </row>
    <row r="33" spans="1:9" s="9" customFormat="1" ht="19.5" customHeight="1">
      <c r="A33" s="41">
        <v>22</v>
      </c>
      <c r="B33" s="61" t="s">
        <v>40</v>
      </c>
      <c r="C33" s="58">
        <v>750</v>
      </c>
      <c r="D33" s="59">
        <v>130.17</v>
      </c>
      <c r="E33" s="56">
        <f t="shared" si="0"/>
        <v>-619.83</v>
      </c>
      <c r="F33" s="84"/>
      <c r="G33" s="84"/>
      <c r="H33" s="84"/>
      <c r="I33" s="10"/>
    </row>
    <row r="34" spans="1:9" s="9" customFormat="1" ht="19.5" customHeight="1" thickBot="1">
      <c r="A34" s="44">
        <v>23</v>
      </c>
      <c r="B34" s="62" t="s">
        <v>42</v>
      </c>
      <c r="C34" s="63">
        <v>1250</v>
      </c>
      <c r="D34" s="63"/>
      <c r="E34" s="56">
        <f t="shared" si="0"/>
        <v>-1250</v>
      </c>
      <c r="F34" s="84"/>
      <c r="G34" s="84"/>
      <c r="H34" s="84"/>
      <c r="I34" s="10"/>
    </row>
    <row r="35" spans="1:9" s="9" customFormat="1" ht="19.5" customHeight="1" thickBot="1">
      <c r="A35" s="64"/>
      <c r="B35" s="52" t="s">
        <v>2</v>
      </c>
      <c r="C35" s="53">
        <v>20250</v>
      </c>
      <c r="D35" s="53">
        <f>SUM(D17:D34)</f>
        <v>49173.079999999994</v>
      </c>
      <c r="E35" s="65">
        <f>SUM(E17:E34)</f>
        <v>28923.079999999994</v>
      </c>
      <c r="F35" s="85"/>
      <c r="G35" s="85"/>
      <c r="H35" s="84"/>
      <c r="I35" s="10"/>
    </row>
    <row r="36" spans="1:9" s="9" customFormat="1" ht="19.5" customHeight="1">
      <c r="A36" s="37">
        <v>24</v>
      </c>
      <c r="B36" s="66" t="s">
        <v>29</v>
      </c>
      <c r="C36" s="67">
        <v>1250</v>
      </c>
      <c r="D36" s="40">
        <v>1846.25</v>
      </c>
      <c r="E36" s="39">
        <f>D36-C36</f>
        <v>596.25</v>
      </c>
      <c r="F36" s="84"/>
      <c r="G36" s="84"/>
      <c r="H36" s="84"/>
      <c r="I36" s="10"/>
    </row>
    <row r="37" spans="1:9" s="9" customFormat="1" ht="19.5" customHeight="1">
      <c r="A37" s="44">
        <v>25</v>
      </c>
      <c r="B37" s="68" t="s">
        <v>30</v>
      </c>
      <c r="C37" s="69">
        <v>375</v>
      </c>
      <c r="D37" s="43">
        <v>164.86</v>
      </c>
      <c r="E37" s="17">
        <f aca="true" t="shared" si="1" ref="E37:E44">D37-C37</f>
        <v>-210.14</v>
      </c>
      <c r="F37" s="84"/>
      <c r="G37" s="84"/>
      <c r="H37" s="84"/>
      <c r="I37" s="10"/>
    </row>
    <row r="38" spans="1:9" s="9" customFormat="1" ht="19.5" customHeight="1">
      <c r="A38" s="44">
        <v>26</v>
      </c>
      <c r="B38" s="68" t="s">
        <v>31</v>
      </c>
      <c r="C38" s="69">
        <v>693.75</v>
      </c>
      <c r="D38" s="43">
        <v>706.45</v>
      </c>
      <c r="E38" s="17">
        <f t="shared" si="1"/>
        <v>12.700000000000045</v>
      </c>
      <c r="F38" s="84"/>
      <c r="G38" s="84"/>
      <c r="H38" s="84"/>
      <c r="I38" s="10"/>
    </row>
    <row r="39" spans="1:9" s="9" customFormat="1" ht="19.5" customHeight="1">
      <c r="A39" s="44">
        <v>27</v>
      </c>
      <c r="B39" s="68" t="s">
        <v>32</v>
      </c>
      <c r="C39" s="69">
        <v>750</v>
      </c>
      <c r="D39" s="43">
        <v>885.35</v>
      </c>
      <c r="E39" s="17">
        <f t="shared" si="1"/>
        <v>135.35000000000002</v>
      </c>
      <c r="F39" s="84"/>
      <c r="G39" s="84"/>
      <c r="H39" s="84"/>
      <c r="I39" s="10"/>
    </row>
    <row r="40" spans="1:9" s="9" customFormat="1" ht="19.5" customHeight="1">
      <c r="A40" s="44">
        <v>28</v>
      </c>
      <c r="B40" s="68" t="s">
        <v>33</v>
      </c>
      <c r="C40" s="69">
        <v>2000</v>
      </c>
      <c r="D40" s="151">
        <v>3551.3</v>
      </c>
      <c r="E40" s="17">
        <f t="shared" si="1"/>
        <v>1551.3000000000002</v>
      </c>
      <c r="F40" s="84"/>
      <c r="G40" s="84"/>
      <c r="H40" s="84"/>
      <c r="I40" s="10"/>
    </row>
    <row r="41" spans="1:11" s="9" customFormat="1" ht="19.5" customHeight="1">
      <c r="A41" s="44">
        <v>29</v>
      </c>
      <c r="B41" s="68" t="s">
        <v>34</v>
      </c>
      <c r="C41" s="69">
        <v>625</v>
      </c>
      <c r="D41" s="43">
        <v>1796.67</v>
      </c>
      <c r="E41" s="17">
        <f t="shared" si="1"/>
        <v>1171.67</v>
      </c>
      <c r="F41" s="87"/>
      <c r="G41" s="84"/>
      <c r="H41" s="84"/>
      <c r="I41" s="10"/>
      <c r="J41" s="10"/>
      <c r="K41" s="10"/>
    </row>
    <row r="42" spans="1:11" s="9" customFormat="1" ht="19.5" customHeight="1">
      <c r="A42" s="44">
        <v>30</v>
      </c>
      <c r="B42" s="68" t="s">
        <v>35</v>
      </c>
      <c r="C42" s="69">
        <v>625</v>
      </c>
      <c r="D42" s="43">
        <v>4929.65</v>
      </c>
      <c r="E42" s="17">
        <f t="shared" si="1"/>
        <v>4304.65</v>
      </c>
      <c r="F42" s="84" t="s">
        <v>98</v>
      </c>
      <c r="G42" s="84"/>
      <c r="H42" s="84"/>
      <c r="I42" s="10"/>
      <c r="J42" s="10"/>
      <c r="K42" s="10"/>
    </row>
    <row r="43" spans="1:9" s="9" customFormat="1" ht="19.5" customHeight="1">
      <c r="A43" s="44">
        <v>31</v>
      </c>
      <c r="B43" s="68" t="s">
        <v>36</v>
      </c>
      <c r="C43" s="69">
        <v>750</v>
      </c>
      <c r="D43" s="43">
        <v>525.15</v>
      </c>
      <c r="E43" s="17">
        <f t="shared" si="1"/>
        <v>-224.85000000000002</v>
      </c>
      <c r="F43" s="84"/>
      <c r="G43" s="84"/>
      <c r="H43" s="84"/>
      <c r="I43" s="10"/>
    </row>
    <row r="44" spans="1:10" s="9" customFormat="1" ht="19.5" customHeight="1" thickBot="1">
      <c r="A44" s="70">
        <v>32</v>
      </c>
      <c r="B44" s="71" t="s">
        <v>37</v>
      </c>
      <c r="C44" s="69">
        <v>1250</v>
      </c>
      <c r="D44" s="43">
        <v>820.59</v>
      </c>
      <c r="E44" s="63">
        <f t="shared" si="1"/>
        <v>-429.40999999999997</v>
      </c>
      <c r="F44" s="84"/>
      <c r="G44" s="84"/>
      <c r="H44" s="84"/>
      <c r="I44" s="10"/>
      <c r="J44" s="10"/>
    </row>
    <row r="45" spans="1:12" s="9" customFormat="1" ht="19.5" customHeight="1" thickBot="1">
      <c r="A45" s="72"/>
      <c r="B45" s="73" t="s">
        <v>2</v>
      </c>
      <c r="C45" s="65">
        <v>8318.75</v>
      </c>
      <c r="D45" s="65">
        <f>SUM(D36:D44)</f>
        <v>15226.27</v>
      </c>
      <c r="E45" s="157">
        <f>SUM(E36:E44)</f>
        <v>6907.5199999999995</v>
      </c>
      <c r="F45" s="85"/>
      <c r="G45" s="85"/>
      <c r="H45" s="84"/>
      <c r="I45" s="10"/>
      <c r="J45" s="10"/>
      <c r="L45" s="10"/>
    </row>
    <row r="46" spans="1:9" s="86" customFormat="1" ht="20.25" customHeight="1">
      <c r="A46" s="37">
        <v>33</v>
      </c>
      <c r="B46" s="37" t="s">
        <v>23</v>
      </c>
      <c r="C46" s="39">
        <v>12500</v>
      </c>
      <c r="D46" s="154">
        <f>'[1]банк свод'!$D$35+'[1]касса'!$D$18</f>
        <v>0</v>
      </c>
      <c r="E46" s="39">
        <f>D46-C46</f>
        <v>-12500</v>
      </c>
      <c r="F46" s="84"/>
      <c r="G46" s="84"/>
      <c r="H46" s="84"/>
      <c r="I46" s="10"/>
    </row>
    <row r="47" spans="1:9" s="86" customFormat="1" ht="20.25" customHeight="1">
      <c r="A47" s="44">
        <v>34</v>
      </c>
      <c r="B47" s="44" t="s">
        <v>24</v>
      </c>
      <c r="C47" s="17">
        <v>1250</v>
      </c>
      <c r="D47" s="155"/>
      <c r="E47" s="17">
        <f>D47-C47</f>
        <v>-1250</v>
      </c>
      <c r="F47" s="84"/>
      <c r="G47" s="84"/>
      <c r="H47" s="84"/>
      <c r="I47" s="10"/>
    </row>
    <row r="48" spans="1:9" s="86" customFormat="1" ht="20.25" customHeight="1">
      <c r="A48" s="44">
        <v>35</v>
      </c>
      <c r="B48" s="44" t="s">
        <v>41</v>
      </c>
      <c r="C48" s="17">
        <v>3000</v>
      </c>
      <c r="D48" s="155">
        <f>'[1]банк свод'!$D$37</f>
        <v>0</v>
      </c>
      <c r="E48" s="17">
        <f>D48-C48</f>
        <v>-3000</v>
      </c>
      <c r="F48" s="84"/>
      <c r="H48" s="84"/>
      <c r="I48" s="10"/>
    </row>
    <row r="49" spans="1:9" s="86" customFormat="1" ht="20.25" customHeight="1">
      <c r="A49" s="44">
        <v>36</v>
      </c>
      <c r="B49" s="44"/>
      <c r="C49" s="17"/>
      <c r="D49" s="155"/>
      <c r="E49" s="17"/>
      <c r="F49" s="84"/>
      <c r="H49" s="84"/>
      <c r="I49" s="10"/>
    </row>
    <row r="50" spans="1:9" s="86" customFormat="1" ht="20.25" customHeight="1">
      <c r="A50" s="44">
        <v>37</v>
      </c>
      <c r="B50" s="44"/>
      <c r="C50" s="17"/>
      <c r="D50" s="155"/>
      <c r="E50" s="17"/>
      <c r="F50" s="84"/>
      <c r="H50" s="84"/>
      <c r="I50" s="10"/>
    </row>
    <row r="51" spans="1:9" s="86" customFormat="1" ht="20.25" customHeight="1">
      <c r="A51" s="44">
        <v>38</v>
      </c>
      <c r="B51" s="44"/>
      <c r="C51" s="17"/>
      <c r="D51" s="155"/>
      <c r="E51" s="17"/>
      <c r="F51" s="84"/>
      <c r="G51" s="84"/>
      <c r="H51" s="84"/>
      <c r="I51" s="10"/>
    </row>
    <row r="52" spans="1:9" s="86" customFormat="1" ht="20.25" customHeight="1">
      <c r="A52" s="44"/>
      <c r="B52" s="44"/>
      <c r="C52" s="17"/>
      <c r="D52" s="155"/>
      <c r="E52" s="17"/>
      <c r="F52" s="84"/>
      <c r="G52" s="84"/>
      <c r="H52" s="84"/>
      <c r="I52" s="10"/>
    </row>
    <row r="53" spans="1:9" s="86" customFormat="1" ht="20.25" customHeight="1">
      <c r="A53" s="44"/>
      <c r="B53" s="44"/>
      <c r="C53" s="17"/>
      <c r="D53" s="155"/>
      <c r="E53" s="17"/>
      <c r="F53" s="84"/>
      <c r="G53" s="84"/>
      <c r="H53" s="84"/>
      <c r="I53" s="10"/>
    </row>
    <row r="54" spans="1:8" ht="19.5" thickBot="1">
      <c r="A54" s="12"/>
      <c r="B54" s="12"/>
      <c r="C54" s="12"/>
      <c r="D54" s="156"/>
      <c r="E54" s="12"/>
      <c r="F54" s="15"/>
      <c r="G54" s="15"/>
      <c r="H54" s="84"/>
    </row>
    <row r="55" spans="1:9" s="9" customFormat="1" ht="19.5" customHeight="1" thickBot="1">
      <c r="A55" s="72"/>
      <c r="B55" s="46" t="s">
        <v>2</v>
      </c>
      <c r="C55" s="47">
        <f>SUM(C46:C54)</f>
        <v>16750</v>
      </c>
      <c r="D55" s="47">
        <f>SUM(D46:D54)</f>
        <v>0</v>
      </c>
      <c r="E55" s="47">
        <f>SUM(E46:E54)</f>
        <v>-16750</v>
      </c>
      <c r="F55" s="85"/>
      <c r="G55" s="85"/>
      <c r="H55" s="84"/>
      <c r="I55" s="10"/>
    </row>
    <row r="56" spans="1:9" s="9" customFormat="1" ht="19.5" customHeight="1" thickBot="1">
      <c r="A56" s="45"/>
      <c r="B56" s="52" t="s">
        <v>11</v>
      </c>
      <c r="C56" s="53">
        <f>C14+C16+C35+C45+C55</f>
        <v>244042.44146</v>
      </c>
      <c r="D56" s="53">
        <f>D14+D16+D35+D45+D55</f>
        <v>297188.51</v>
      </c>
      <c r="E56" s="53">
        <f>E14+E16+E35+E45+E55</f>
        <v>53146.06853999998</v>
      </c>
      <c r="F56" s="85"/>
      <c r="G56" s="85"/>
      <c r="H56" s="84"/>
      <c r="I56" s="10"/>
    </row>
    <row r="57" spans="1:8" ht="19.5" customHeight="1" thickBot="1">
      <c r="A57" s="74">
        <v>39</v>
      </c>
      <c r="B57" s="74" t="s">
        <v>47</v>
      </c>
      <c r="C57" s="75"/>
      <c r="D57" s="76">
        <f>'[1]зарплата '!$C$59</f>
        <v>2478.983548645025</v>
      </c>
      <c r="E57" s="75"/>
      <c r="F57" s="10"/>
      <c r="G57" s="16"/>
      <c r="H57" s="10"/>
    </row>
    <row r="58" spans="1:8" ht="19.5" customHeight="1" thickBot="1">
      <c r="A58" s="77"/>
      <c r="B58" s="78" t="s">
        <v>97</v>
      </c>
      <c r="C58" s="79"/>
      <c r="D58" s="81">
        <f>C56-D56</f>
        <v>-53146.06854000001</v>
      </c>
      <c r="E58" s="80"/>
      <c r="F58" s="10"/>
      <c r="G58" s="16"/>
      <c r="H58" s="10"/>
    </row>
    <row r="59" spans="1:8" ht="19.5" customHeight="1">
      <c r="A59" s="9"/>
      <c r="B59" s="9"/>
      <c r="C59" s="10"/>
      <c r="D59" s="10"/>
      <c r="E59" s="10"/>
      <c r="G59" s="10"/>
      <c r="H59" s="10"/>
    </row>
    <row r="60" spans="4:5" ht="18.75">
      <c r="D60" s="10"/>
      <c r="E60" s="10"/>
    </row>
  </sheetData>
  <sheetProtection/>
  <mergeCells count="3">
    <mergeCell ref="B1:E1"/>
    <mergeCell ref="A2:E2"/>
    <mergeCell ref="C3:D3"/>
  </mergeCells>
  <printOptions/>
  <pageMargins left="0.3937007874015748" right="0.1968503937007874" top="0.5905511811023623" bottom="0" header="0" footer="0"/>
  <pageSetup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2016-02-05T06:02:57Z</cp:lastPrinted>
  <dcterms:created xsi:type="dcterms:W3CDTF">1996-10-08T23:32:33Z</dcterms:created>
  <dcterms:modified xsi:type="dcterms:W3CDTF">2016-08-11T02:39:24Z</dcterms:modified>
  <cp:category/>
  <cp:version/>
  <cp:contentType/>
  <cp:contentStatus/>
</cp:coreProperties>
</file>