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9660" windowHeight="12030" tabRatio="878"/>
  </bookViews>
  <sheets>
    <sheet name="Титул" sheetId="4" r:id="rId1"/>
    <sheet name="Полезный отпуск тепл. энергии" sheetId="5" r:id="rId2"/>
    <sheet name="Полезный отпуск теплоносителя" sheetId="6" r:id="rId3"/>
    <sheet name="Смета расходов" sheetId="2" r:id="rId4"/>
    <sheet name="Расчет тарифов" sheetId="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'[1]MK 244'!#REF!</definedName>
    <definedName name="_Ob1">#REF!</definedName>
    <definedName name="_pg2">[2]COMPS!#REF!</definedName>
    <definedName name="_Regression_Int">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A">'[4]Database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'Полезный отпуск тепл. энергии'!Base_OptClick</definedName>
    <definedName name="Base_OptClick" localSheetId="2">'Полезный отпуск теплоносителя'!Base_OptClick</definedName>
    <definedName name="Base_OptClick" localSheetId="3">'Смета расходов'!Base_OptClick</definedName>
    <definedName name="Base_OptClick">[0]!Base_OptClick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hidden="1">'[11]Share Price 2002'!#REF!</definedName>
    <definedName name="BLPH2" hidden="1">'[11]Share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>{0.1;0;0.382758620689655;0;0;0;0.258620689655172;0;0.258620689655172}</definedName>
    <definedName name="CASH">[12]LDE!#REF!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[12]LDE!#REF!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[13]Sheet1!#REF!</definedName>
    <definedName name="Cname2">[13]Sheet1!#REF!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'[4]Database (RUR)Mar YTD'!#REF!</definedName>
    <definedName name="CODE3">#REF!</definedName>
    <definedName name="CoGS">#REF!</definedName>
    <definedName name="Company">[14]Controls!$C$6</definedName>
    <definedName name="ComparableAnalysis">#REF!</definedName>
    <definedName name="CompOt" localSheetId="1">'Полезный отпуск тепл. энергии'!CompOt</definedName>
    <definedName name="CompOt" localSheetId="2">'Полезный отпуск теплоносителя'!CompOt</definedName>
    <definedName name="CompOt" localSheetId="3">'Смета расходов'!CompOt</definedName>
    <definedName name="CompOt">[0]!CompOt</definedName>
    <definedName name="CompRas" localSheetId="1">'Полезный отпуск тепл. энергии'!CompRas</definedName>
    <definedName name="CompRas" localSheetId="2">'Полезный отпуск теплоносителя'!CompRas</definedName>
    <definedName name="CompRas" localSheetId="3">'Смета расходов'!CompRas</definedName>
    <definedName name="CompRas">[0]!CompRas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>{0.1;0;0.382758620689655;0;0;0;0.258620689655172;0;0.258620689655172}</definedName>
    <definedName name="d_r">#REF!</definedName>
    <definedName name="Data">[15]SCO3!$N$22:$N$25</definedName>
    <definedName name="Data4">[15]SCO3!$N$22:$N$25</definedName>
    <definedName name="Data5">[15]SCO3!$N$15:$N$18</definedName>
    <definedName name="DateHeader">[14]Controls!$E$27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'[16]2003'!#REF!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[12]LDE!#REF!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'[17]Фин план'!#REF!</definedName>
    <definedName name="DEM_опл_мет">'[17]Фин план'!#REF!</definedName>
    <definedName name="DEM_опл_откл">'[17]Фин план'!#REF!</definedName>
    <definedName name="DEM_опл_проч">'[17]Фин план'!#REF!</definedName>
    <definedName name="DEM_оплата">'[17]Фин план'!#REF!</definedName>
    <definedName name="DEM_потр">'[17]Фин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[18]CONT.!#REF!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[13]Sheet1!#REF!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[19]СТАЛЬ!$E$7:$E$132</definedName>
    <definedName name="E2M_STEEL">[19]СТАЛЬ!$H$7:$H$132</definedName>
    <definedName name="E2S_STEEL">[19]СТАЛЬ!$G$7:$G$132</definedName>
    <definedName name="EBITDA">#REF!</definedName>
    <definedName name="EBITDAAdjustment">#REF!</definedName>
    <definedName name="ECI">[7]DailySch!#REF!</definedName>
    <definedName name="Ed1.">'[20]Balance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[13]Sheet1!$D$60</definedName>
    <definedName name="EUROконец">[21]credit!$J$44</definedName>
    <definedName name="EUROначало">#REF!</definedName>
    <definedName name="EURPlant">#REF!</definedName>
    <definedName name="EURPlantNo">#REF!</definedName>
    <definedName name="ew" localSheetId="1">'Полезный отпуск тепл. энергии'!ew</definedName>
    <definedName name="ew" localSheetId="2">'Полезный отпуск теплоносителя'!ew</definedName>
    <definedName name="ew" localSheetId="3">'Смета расходов'!ew</definedName>
    <definedName name="ew">[0]!ew</definedName>
    <definedName name="ExitYear">#REF!</definedName>
    <definedName name="export_year">#REF!</definedName>
    <definedName name="F">'[22]1.12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 localSheetId="1">'Полезный отпуск тепл. энергии'!FFF</definedName>
    <definedName name="FFF" localSheetId="2">'Полезный отпуск теплоносителя'!FFF</definedName>
    <definedName name="FFF" localSheetId="3">'Смета расходов'!FFF</definedName>
    <definedName name="FFF">[0]!FFF</definedName>
    <definedName name="fg" localSheetId="1">'Полезный отпуск тепл. энергии'!fg</definedName>
    <definedName name="fg" localSheetId="2">'Полезный отпуск теплоносителя'!fg</definedName>
    <definedName name="fg" localSheetId="3">'Смета расходов'!fg</definedName>
    <definedName name="fg">[0]!fg</definedName>
    <definedName name="FootnoteAnchor">#REF!</definedName>
    <definedName name="FootnoteRange">#REF!</definedName>
    <definedName name="Forex">#REF!</definedName>
    <definedName name="form">#REF!</definedName>
    <definedName name="Fungicide">[1]Fungicide!#REF!</definedName>
    <definedName name="fx_rate">#REF!</definedName>
    <definedName name="FXRATES">#REF!</definedName>
    <definedName name="g" localSheetId="1">'Полезный отпуск тепл. энергии'!g</definedName>
    <definedName name="g" localSheetId="2">'Полезный отпуск теплоносителя'!g</definedName>
    <definedName name="g" localSheetId="3">'Смета расходов'!g</definedName>
    <definedName name="g">[0]!g</definedName>
    <definedName name="GBPClosing">'[23]Quarterly LBO Model'!$G$189</definedName>
    <definedName name="gf">'[5]Продажи реальные и прогноз 20 л'!$E$47</definedName>
    <definedName name="gfd">#REF!</definedName>
    <definedName name="GH" localSheetId="1">'Полезный отпуск тепл. энергии'!GH</definedName>
    <definedName name="GH" localSheetId="2">'Полезный отпуск теплоносителя'!GH</definedName>
    <definedName name="GH" localSheetId="3">'Смета расходов'!GH</definedName>
    <definedName name="GH">[0]!GH</definedName>
    <definedName name="GR_STEEL">[19]СТАЛЬ!$B$7:$B$132</definedName>
    <definedName name="Group_PL">'[24]DT 1999 (abst. from model)'!#REF!</definedName>
    <definedName name="HDA">[25]COMPS!#REF!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[15]SCO3!$B$80:$C$120</definedName>
    <definedName name="History">[15]SCO3!$B$80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[12]LDE!#REF!</definedName>
    <definedName name="index1">#REF!</definedName>
    <definedName name="index2">[26]П1.12.!#REF!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'[28]Flash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'Полезный отпуск тепл. энергии'!k</definedName>
    <definedName name="k" localSheetId="2">'Полезный отпуск теплоносителя'!k</definedName>
    <definedName name="k" localSheetId="3">'Смета расходов'!k</definedName>
    <definedName name="k">[0]!k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'[10]0_33'!$G$43</definedName>
    <definedName name="KPMG">[13]Sheet1!#REF!</definedName>
    <definedName name="kurs">#REF!</definedName>
    <definedName name="L_STEEL">[19]СТАЛЬ!$I$7:$I$132</definedName>
    <definedName name="Labor_Rate">[29]Constants!$B$31</definedName>
    <definedName name="LB">[7]DailySch!#REF!</definedName>
    <definedName name="LBO">#REF!</definedName>
    <definedName name="LBOIPOExit1">'[14]LBO Model'!#REF!</definedName>
    <definedName name="LBOIPOExit2">'[14]LBO Model'!#REF!</definedName>
    <definedName name="LBOMinCash">#REF!</definedName>
    <definedName name="LBOSaleExit1">'[14]LBO Model'!#REF!</definedName>
    <definedName name="LBOSaleExit2">'[14]LBO Model'!#REF!</definedName>
    <definedName name="lkl" localSheetId="1">'Полезный отпуск тепл. энергии'!lkl</definedName>
    <definedName name="lkl" localSheetId="2">'Полезный отпуск теплоносителя'!lkl</definedName>
    <definedName name="lkl" localSheetId="3">'Смета расходов'!lkl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[29]Constants!$B$24</definedName>
    <definedName name="Mnth">'[30]Brew rub'!#REF!</definedName>
    <definedName name="month">'[30]Brew rub'!#REF!</definedName>
    <definedName name="MR_STEEL">[19]СТАЛЬ!$D$7:$D$132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'[31]4.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[1]Others!#REF!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'[14]LBO Model'!#REF!</definedName>
    <definedName name="p_LBO_IPOreturncalcB">'[14]LBO Model'!#REF!</definedName>
    <definedName name="p_LBO_IPOreturncalcC">'[14]LBO Model'!#REF!</definedName>
    <definedName name="p_LBO_IS">#REF!</definedName>
    <definedName name="p_LBO_Operating">#REF!</definedName>
    <definedName name="p_LBO_returncalc">'[14]LBO Model'!#REF!</definedName>
    <definedName name="p_LBO_returncalcb">'[14]LBO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[12]LDE!#REF!</definedName>
    <definedName name="PAGE3">[12]LDE!#REF!</definedName>
    <definedName name="PAGE5">[12]LDE!#REF!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[12]LDE!#REF!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[13]Sheet1!#REF!</definedName>
    <definedName name="q">[26]П1.12.!#REF!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'Полезный отпуск тепл. энергии'!Real_OptClick</definedName>
    <definedName name="Real_OptClick" localSheetId="2">'Полезный отпуск теплоносителя'!Real_OptClick</definedName>
    <definedName name="Real_OptClick" localSheetId="3">'Смета расходов'!Real_OptClick</definedName>
    <definedName name="Real_OptClick">[0]!Real_OptClick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[32]Cover!#REF!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[33]DB2002!#REF!</definedName>
    <definedName name="RubleDollar">'[34]Данные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>{0.1;0;0.382758620689655;0;0;0;0.258620689655172;0;0.258620689655172}</definedName>
    <definedName name="SDC">'[4]Database (RUR)Mar YTD'!#REF!</definedName>
    <definedName name="SFU_Drops_to_be_installed">[29]NIUs!$A$12:$IV$12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[12]LDE!#REF!</definedName>
    <definedName name="t_year">#REF!</definedName>
    <definedName name="tax">#REF!</definedName>
    <definedName name="Tax_Amortization">#REF!</definedName>
    <definedName name="Thiabendazole">[1]Thiabendazole!#REF!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'Полезный отпуск тепл. энергии'!Val_OptClick</definedName>
    <definedName name="Val_OptClick" localSheetId="2">'Полезный отпуск теплоносителя'!Val_OptClick</definedName>
    <definedName name="Val_OptClick" localSheetId="3">'Смета расходов'!Val_OptClick</definedName>
    <definedName name="Val_OptClick">[0]!Val_OptClick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'Полезный отпуск тепл. энергии'!б</definedName>
    <definedName name="б" localSheetId="2">'Полезный отпуск теплоносителя'!б</definedName>
    <definedName name="б" localSheetId="3">'Смета расходов'!б</definedName>
    <definedName name="б">[0]!б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'[20]Balance Sh+Indices'!#REF!</definedName>
    <definedName name="бтаб">[38]База!$B$3:$HO$39</definedName>
    <definedName name="Бюджет_ОАО__СУАЛ">#REF!</definedName>
    <definedName name="в" localSheetId="1">'Полезный отпуск тепл. энергии'!в</definedName>
    <definedName name="в" localSheetId="2">'Полезный отпуск теплоносителя'!в</definedName>
    <definedName name="в" localSheetId="3">'Смета расходов'!в</definedName>
    <definedName name="в">[0]!в</definedName>
    <definedName name="в23ё" localSheetId="1">'Полезный отпуск тепл. энергии'!в23ё</definedName>
    <definedName name="в23ё" localSheetId="2">'Полезный отпуск теплоносителя'!в23ё</definedName>
    <definedName name="в23ё" localSheetId="3">'Смета расходов'!в23ё</definedName>
    <definedName name="в23ё">[0]!в23ё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'[20]Balance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[8]январь!$D$84</definedName>
    <definedName name="восемь">[44]январь!$B$32</definedName>
    <definedName name="ВР1">'[20]Balance Sh+Indices'!#REF!</definedName>
    <definedName name="ВРО1">'[20]Balance Sh+Indices'!#REF!</definedName>
    <definedName name="ВРУ_цена">[8]январь!$C$18</definedName>
    <definedName name="всад">[38]Вып.П.П.!$C$25</definedName>
    <definedName name="вск_вн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'Полезный отпуск тепл. энергии'!Г</definedName>
    <definedName name="Г" localSheetId="2">'Полезный отпуск теплоносителя'!Г</definedName>
    <definedName name="Г" localSheetId="3">'Смета расходов'!Г</definedName>
    <definedName name="Г">[0]!Г</definedName>
    <definedName name="газ">[39]план!$G$2474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'Полезный отпуск тепл. энергии'!гн</definedName>
    <definedName name="гн" localSheetId="2">'Полезный отпуск теплоносителя'!гн</definedName>
    <definedName name="гн" localSheetId="3">'Смета расходов'!гн</definedName>
    <definedName name="гн">[0]!гн</definedName>
    <definedName name="ГОД" localSheetId="1">'Полезный отпуск тепл. энергии'!ГОД</definedName>
    <definedName name="ГОД" localSheetId="2">'Полезный отпуск теплоносителя'!ГОД</definedName>
    <definedName name="ГОД" localSheetId="3">'Смета расходов'!ГОД</definedName>
    <definedName name="ГОД">[0]!ГОД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>'[20]Balance Sh+Indices'!#REF!</definedName>
    <definedName name="ДохПрРеал1">'[20]Balance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4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>'[20]Balance Sh+Indices'!#REF!</definedName>
    <definedName name="и">[38]полугодие!$AR$1</definedName>
    <definedName name="и1">[38]полугодие!$AV$1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'[20]Balance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 localSheetId="1">'Полезный отпуск тепл. энергии'!иу</definedName>
    <definedName name="иу" localSheetId="2">'Полезный отпуск теплоносителя'!иу</definedName>
    <definedName name="иу" localSheetId="3">'Смета расходов'!иу</definedName>
    <definedName name="иу">[0]!иу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'Полезный отпуск тепл. энергии'!йй</definedName>
    <definedName name="йй" localSheetId="2">'Полезный отпуск теплоносителя'!йй</definedName>
    <definedName name="йй" localSheetId="3">'Смета расходов'!йй</definedName>
    <definedName name="йй">[0]!йй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 localSheetId="1">'Полезный отпуск тепл. энергии'!йц</definedName>
    <definedName name="йц" localSheetId="2">'Полезный отпуск теплоносителя'!йц</definedName>
    <definedName name="йц" localSheetId="3">'Смета расходов'!йц</definedName>
    <definedName name="йц">[0]!йц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[39]план!$I$3019</definedName>
    <definedName name="КДЦ_реал">[39]план!$G$3019</definedName>
    <definedName name="ке" localSheetId="1">'Полезный отпуск тепл. энергии'!ке</definedName>
    <definedName name="ке" localSheetId="2">'Полезный отпуск теплоносителя'!ке</definedName>
    <definedName name="ке" localSheetId="3">'Смета расходов'!ке</definedName>
    <definedName name="ке">[0]!ке</definedName>
    <definedName name="КИПиА">'[41]цены цехов'!$D$14</definedName>
    <definedName name="кк" localSheetId="1">'Полезный отпуск тепл. энергии'!кк</definedName>
    <definedName name="кк" localSheetId="2">'Полезный отпуск теплоносителя'!кк</definedName>
    <definedName name="кк" localSheetId="3">'Смета расходов'!кк</definedName>
    <definedName name="кк">[0]!кк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'Полезный отпуск тепл. энергии'!ку</definedName>
    <definedName name="ку" localSheetId="2">'Полезный отпуск теплоносителя'!ку</definedName>
    <definedName name="ку" localSheetId="3">'Смета расходов'!ку</definedName>
    <definedName name="ку">[0]!ку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'[20]Balance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'Полезный отпуск тепл. энергии'!л</definedName>
    <definedName name="л" localSheetId="2">'Полезный отпуск теплоносителя'!л</definedName>
    <definedName name="л" localSheetId="3">'Смета расходов'!л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>[38]кварталы!#REF!</definedName>
    <definedName name="масштаб">[8]январь!$F$1</definedName>
    <definedName name="масштаб1">'[54]IN_BS_(ф)'!$H$3</definedName>
    <definedName name="Мау_опл_ден">'[17]Фин план'!#REF!</definedName>
    <definedName name="Мау_опл_мет">'[17]Фин план'!#REF!</definedName>
    <definedName name="Мау_опл_откл">'[17]Фин план'!#REF!</definedName>
    <definedName name="Мау_опл_проч">'[17]Фин план'!#REF!</definedName>
    <definedName name="Мау_оплата">'[17]Фин план'!#REF!</definedName>
    <definedName name="Мау_потр">'[17]Фин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'Полезный отпуск тепл. энергии'!мым</definedName>
    <definedName name="мым" localSheetId="2">'Полезный отпуск теплоносителя'!мым</definedName>
    <definedName name="мым" localSheetId="3">'Смета расходов'!мым</definedName>
    <definedName name="мым">[0]!мым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'[20]Balance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'Полезный отпуск тепл. энергии'!о</definedName>
    <definedName name="о" localSheetId="2">'Полезный отпуск теплоносителя'!о</definedName>
    <definedName name="о" localSheetId="3">'Смета расходов'!о</definedName>
    <definedName name="о">[0]!о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'[17]Фин план'!#REF!</definedName>
    <definedName name="о_имп_опл_мет">'[17]Фин план'!#REF!</definedName>
    <definedName name="о_имп_опл_откл">'[17]Фин план'!#REF!</definedName>
    <definedName name="о_имп_опл_проч">'[17]Фин план'!#REF!</definedName>
    <definedName name="о_имп_оплата">'[17]Фин план'!#REF!</definedName>
    <definedName name="о_имп_потр">'[17]Фин план'!#REF!</definedName>
    <definedName name="о_руб_ден">'[17]Фин план'!#REF!</definedName>
    <definedName name="о_руб_опл_мет">'[17]Фин план'!#REF!</definedName>
    <definedName name="о_руб_опл_откл">'[17]Фин план'!#REF!</definedName>
    <definedName name="о_руб_опл_проч">'[17]Фин план'!#REF!</definedName>
    <definedName name="о_руб_оплата">'[17]Фин план'!#REF!</definedName>
    <definedName name="о_руб_потр">'[17]Фин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1">'Полезный отпуск тепл. энергии'!$A$1:$R$33</definedName>
    <definedName name="_xlnm.Print_Area" localSheetId="2">'Полезный отпуск теплоносителя'!$A$1:$H$35</definedName>
    <definedName name="_xlnm.Print_Area" localSheetId="4">'Расчет тарифов'!$A$1:$H$32</definedName>
    <definedName name="_xlnm.Print_Area" localSheetId="3">'Смета расходов'!$A$1:$D$66</definedName>
    <definedName name="_xlnm.Print_Area">#REF!</definedName>
    <definedName name="оборуд_кап">'[17]Фин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'Полезный отпуск тепл. энергии'!ограничение</definedName>
    <definedName name="ограничение" localSheetId="2">'Полезный отпуск теплоносителя'!ограничение</definedName>
    <definedName name="ограничение" localSheetId="3">'Смета расходов'!ограничение</definedName>
    <definedName name="ограничение">[0]!ограничение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 localSheetId="1">'Полезный отпуск тепл. энергии'!ОЛДОДО</definedName>
    <definedName name="ОЛДОДО" localSheetId="2">'Полезный отпуск теплоносителя'!ОЛДОДО</definedName>
    <definedName name="ОЛДОДО" localSheetId="3">'Смета расходов'!ОЛДОДО</definedName>
    <definedName name="ОЛДОДО">[0]!ОЛДОДО</definedName>
    <definedName name="олея" localSheetId="1">'Полезный отпуск тепл. энергии'!олея</definedName>
    <definedName name="олея" localSheetId="2">'Полезный отпуск теплоносителя'!олея</definedName>
    <definedName name="олея" localSheetId="3">'Смета расходов'!олея</definedName>
    <definedName name="олея">[0]!олея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[8]январь!$D$91</definedName>
    <definedName name="первый">#REF!</definedName>
    <definedName name="Пересчитать" localSheetId="1">'Полезный отпуск тепл. энергии'!Пересчитать</definedName>
    <definedName name="Пересчитать" localSheetId="2">'Полезный отпуск теплоносителя'!Пересчитать</definedName>
    <definedName name="Пересчитать" localSheetId="3">'Смета расходов'!Пересчитать</definedName>
    <definedName name="Пересчитать">[0]!Пересчитать</definedName>
    <definedName name="ПерЗ1">'[20]Balance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'Полезный отпуск тепл. энергии'!пол</definedName>
    <definedName name="пол" localSheetId="2">'Полезный отпуск теплоносителя'!пол</definedName>
    <definedName name="пол" localSheetId="3">'Смета расходов'!пол</definedName>
    <definedName name="пол">[0]!пол</definedName>
    <definedName name="пользов_дорог">[8]январь!$D$89</definedName>
    <definedName name="ПОсД1">'[20]Balance Sh+Indices'!#REF!</definedName>
    <definedName name="ПостЗ1">'[20]Balance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[8]январь!$D$43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'[20]Balance Sh+Indices'!#REF!</definedName>
    <definedName name="проценты">[8]январь!$D$85</definedName>
    <definedName name="ПроцИзПр1">'[20]Balance Sh+Indices'!#REF!</definedName>
    <definedName name="ПрочДох1">'[20]Balance Sh+Indices'!#REF!</definedName>
    <definedName name="ПрочР1">'[20]Balance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'Полезный отпуск тепл. энергии'!пэо</definedName>
    <definedName name="пэо" localSheetId="2">'Полезный отпуск теплоносителя'!пэо</definedName>
    <definedName name="пэо" localSheetId="3">'Смета расходов'!пэо</definedName>
    <definedName name="пэо">[0]!пэо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[8]январь!$D$79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[8]январь!$B$33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>#REF!</definedName>
    <definedName name="сменн">[8]январь!$D$68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'[20]Balance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'Полезный отпуск тепл. энергии'!сссс</definedName>
    <definedName name="сссс" localSheetId="2">'Полезный отпуск теплоносителя'!сссс</definedName>
    <definedName name="сссс" localSheetId="3">'Смета расходов'!сссс</definedName>
    <definedName name="сссс">[0]!сссс</definedName>
    <definedName name="ССФ">[50]план!#REF!</definedName>
    <definedName name="ссы" localSheetId="1">'Полезный отпуск тепл. энергии'!ссы</definedName>
    <definedName name="ссы" localSheetId="2">'Полезный отпуск теплоносителя'!ссы</definedName>
    <definedName name="ссы" localSheetId="3">'Смета расходов'!ссы</definedName>
    <definedName name="ссы">[0]!ссы</definedName>
    <definedName name="Статья">#REF!</definedName>
    <definedName name="СтНПр1">'[20]Balance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 localSheetId="1">'Полезный отпуск тепл. энергии'!т</definedName>
    <definedName name="т" localSheetId="2">'Полезный отпуск теплоносителя'!т</definedName>
    <definedName name="т" localSheetId="3">'Смета расходов'!т</definedName>
    <definedName name="т">[0]!т</definedName>
    <definedName name="таб">[38]Вып.П.П.!$C$7:$N$48</definedName>
    <definedName name="табл" localSheetId="1">'Полезный отпуск тепл. энергии'!табл</definedName>
    <definedName name="табл" localSheetId="2">'Полезный отпуск теплоносителя'!табл</definedName>
    <definedName name="табл" localSheetId="3">'Смета расходов'!табл</definedName>
    <definedName name="табл">[0]!табл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'[20]Balance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'[20]Balance Sh+Indices'!#REF!</definedName>
    <definedName name="ТовРеал1">'[20]Balance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[8]январь!$D$78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'Полезный отпуск тепл. энергии'!фвыапм\</definedName>
    <definedName name="фвыапм\" localSheetId="2">'Полезный отпуск теплоносителя'!фвыапм\</definedName>
    <definedName name="фвыапм\" localSheetId="3">'Смета расходов'!фвыапм\</definedName>
    <definedName name="фвыапм\">[0]!фвыапм\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'Полезный отпуск тепл. энергии'!х</definedName>
    <definedName name="х" localSheetId="2">'Полезный отпуск теплоносителя'!х</definedName>
    <definedName name="х" localSheetId="3">'Смета расходов'!х</definedName>
    <definedName name="х">[0]!х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'Полезный отпуск тепл. энергии'!цу</definedName>
    <definedName name="цу" localSheetId="2">'Полезный отпуск теплоносителя'!цу</definedName>
    <definedName name="цу" localSheetId="3">'Смета расходов'!цу</definedName>
    <definedName name="цу">[0]!цу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'[20]Balance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'Полезный отпуск тепл. энергии'!ыв</definedName>
    <definedName name="ыв" localSheetId="2">'Полезный отпуск теплоносителя'!ыв</definedName>
    <definedName name="ыв" localSheetId="3">'Смета расходов'!ыв</definedName>
    <definedName name="ыв">[0]!ыв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'Полезный отпуск тепл. энергии'!ыыыы</definedName>
    <definedName name="ыыыы" localSheetId="2">'Полезный отпуск теплоносителя'!ыыыы</definedName>
    <definedName name="ыыыы" localSheetId="3">'Смета расходов'!ыыыы</definedName>
    <definedName name="ыыыы">[0]!ыыыы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'Полезный отпуск тепл. энергии'!ььь</definedName>
    <definedName name="ььь" localSheetId="2">'Полезный отпуск теплоносителя'!ььь</definedName>
    <definedName name="ььь" localSheetId="3">'Смета расходов'!ььь</definedName>
    <definedName name="ььь">[0]!ььь</definedName>
    <definedName name="э" localSheetId="1">'Полезный отпуск тепл. энергии'!э</definedName>
    <definedName name="э" localSheetId="2">'Полезный отпуск теплоносителя'!э</definedName>
    <definedName name="э" localSheetId="3">'Смета расходов'!э</definedName>
    <definedName name="э">[0]!э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'Полезный отпуск тепл. энергии'!электро</definedName>
    <definedName name="электро" localSheetId="2">'Полезный отпуск теплоносителя'!электро</definedName>
    <definedName name="электро" localSheetId="3">'Смета расходов'!электро</definedName>
    <definedName name="электро">[0]!электро</definedName>
    <definedName name="электрол_РА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'Полезный отпуск тепл. энергии'!юдл</definedName>
    <definedName name="юдл" localSheetId="2">'Полезный отпуск теплоносителя'!юдл</definedName>
    <definedName name="юдл" localSheetId="3">'Смета расходов'!юдл</definedName>
    <definedName name="юдл">[0]!юдл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5725"/>
</workbook>
</file>

<file path=xl/calcChain.xml><?xml version="1.0" encoding="utf-8"?>
<calcChain xmlns="http://schemas.openxmlformats.org/spreadsheetml/2006/main">
  <c r="E13" i="1"/>
  <c r="E11"/>
  <c r="E10"/>
  <c r="E9"/>
  <c r="D30"/>
  <c r="D27"/>
  <c r="D25"/>
  <c r="D22"/>
  <c r="D19"/>
  <c r="D16"/>
  <c r="D31" i="2"/>
  <c r="D27"/>
  <c r="D25"/>
  <c r="D22"/>
  <c r="D21"/>
  <c r="D20"/>
  <c r="D18"/>
  <c r="D16"/>
  <c r="D10"/>
  <c r="G22" i="6"/>
  <c r="F22"/>
  <c r="G18"/>
  <c r="F18"/>
  <c r="L27" i="5"/>
  <c r="L26"/>
  <c r="L25"/>
  <c r="L24"/>
  <c r="L23"/>
  <c r="K22"/>
  <c r="L22" s="1"/>
  <c r="L18" s="1"/>
  <c r="K18"/>
  <c r="D27"/>
  <c r="C27"/>
  <c r="C25" i="6" l="1"/>
  <c r="D25" s="1"/>
  <c r="D23"/>
  <c r="D22"/>
  <c r="C18"/>
  <c r="C28" i="5"/>
  <c r="D26"/>
  <c r="D25"/>
  <c r="D23"/>
  <c r="D22"/>
  <c r="D28" s="1"/>
  <c r="D18"/>
  <c r="D53" i="2"/>
  <c r="C53"/>
  <c r="D50"/>
  <c r="C50"/>
  <c r="D46"/>
  <c r="C46"/>
  <c r="D14"/>
  <c r="C14"/>
  <c r="D9"/>
  <c r="D60" s="1"/>
  <c r="C9"/>
  <c r="C60" s="1"/>
  <c r="E14" i="1"/>
  <c r="D14"/>
  <c r="E12"/>
  <c r="D12"/>
  <c r="E30"/>
  <c r="D18" i="6" l="1"/>
  <c r="C64" i="2"/>
  <c r="D64"/>
  <c r="E16" i="1"/>
  <c r="E19"/>
  <c r="E22"/>
  <c r="E25"/>
  <c r="E27"/>
</calcChain>
</file>

<file path=xl/sharedStrings.xml><?xml version="1.0" encoding="utf-8"?>
<sst xmlns="http://schemas.openxmlformats.org/spreadsheetml/2006/main" count="278" uniqueCount="179">
  <si>
    <t>Приложение 6.2</t>
  </si>
  <si>
    <t>к Приказу ФСТ России</t>
  </si>
  <si>
    <t>№ 760-э от 13.06.2013г.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</si>
  <si>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</si>
  <si>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</si>
  <si>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</si>
  <si>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</si>
  <si>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</si>
  <si>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</si>
  <si>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</si>
  <si>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</si>
  <si>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</si>
  <si>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</si>
  <si>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</si>
  <si>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</si>
  <si>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</si>
  <si>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</si>
  <si>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</si>
  <si>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</si>
  <si>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</si>
  <si>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</si>
  <si>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</si>
  <si>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</si>
  <si>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</si>
  <si>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</si>
  <si>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</si>
  <si>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</si>
  <si>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</si>
  <si>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</si>
  <si>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</si>
  <si>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</si>
  <si>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</si>
  <si>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</si>
  <si>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</si>
  <si>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</si>
  <si>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</si>
  <si>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</si>
  <si>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</si>
  <si>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</si>
  <si>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</si>
  <si>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</si>
  <si>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</si>
  <si>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</si>
  <si>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</si>
  <si>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</si>
  <si>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</si>
  <si>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</si>
  <si>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</si>
  <si>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</si>
  <si>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</si>
  <si>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</si>
  <si>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</si>
  <si>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</si>
  <si>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</si>
  <si>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</si>
  <si>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</si>
  <si>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</si>
  <si>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</si>
  <si>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</si>
  <si>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</si>
  <si>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</si>
  <si>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</si>
  <si>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</si>
  <si>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</si>
  <si>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</si>
  <si>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</si>
  <si>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</si>
  <si>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</si>
  <si>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</si>
  <si>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</si>
  <si>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</si>
  <si>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</si>
  <si>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</si>
  <si>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</si>
  <si>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</si>
  <si>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</si>
  <si>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</si>
  <si>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</si>
  <si>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</si>
  <si>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</si>
  <si>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</si>
  <si>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</si>
  <si>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</si>
  <si>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</si>
  <si>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</si>
  <si>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</si>
  <si>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</si>
  <si>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</si>
  <si>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</si>
  <si>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</si>
  <si>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</si>
  <si>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</si>
  <si>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</si>
  <si>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</si>
  <si>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</si>
  <si>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</si>
  <si>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</si>
  <si>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</si>
  <si>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</si>
  <si>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</si>
  <si>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</si>
  <si>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</si>
  <si>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</si>
  <si>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</si>
  <si>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</si>
  <si>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</si>
  <si>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</si>
  <si>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</si>
  <si>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</si>
  <si>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</si>
  <si>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</si>
  <si>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</si>
  <si>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</si>
  <si>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</si>
  <si>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</si>
  <si>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ПРЕДЛОЖЕНИЕ</t>
  </si>
  <si>
    <t>о размере цен (тарифов)</t>
  </si>
  <si>
    <t xml:space="preserve">на услуги по передаче тепловой энергии на 2017 г. </t>
  </si>
  <si>
    <t>Приложение 4.1</t>
  </si>
  <si>
    <t xml:space="preserve">№ п/п 
</t>
  </si>
  <si>
    <t xml:space="preserve">       Показатели       </t>
  </si>
  <si>
    <t>Базовый период 2016 г.</t>
  </si>
  <si>
    <t>Период регулирования 2017 г.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</si>
  <si>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</si>
  <si>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</si>
  <si>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</si>
  <si>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</si>
  <si>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</si>
  <si>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</si>
  <si>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</si>
  <si>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</si>
  <si>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</si>
  <si>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</si>
  <si>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</si>
  <si>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</si>
  <si>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</si>
  <si>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</si>
  <si>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</si>
  <si>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</si>
  <si>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</si>
  <si>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</si>
  <si>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</si>
  <si>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</si>
  <si>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Расход тепловой энергии 
на хозяйственные нужды</t>
  </si>
  <si>
    <t xml:space="preserve">Отпуск тепловой энергии 
от источника тепловой   
энергии (полезный отпуск) </t>
  </si>
  <si>
    <t xml:space="preserve">Потери тепловой энергии 
в сети (нормативные)    
&lt;*&gt; </t>
  </si>
  <si>
    <t>- через изоляцию</t>
  </si>
  <si>
    <t>- с потерями теплоносителя</t>
  </si>
  <si>
    <t>5.3</t>
  </si>
  <si>
    <t>то же в % к отпуску     
тепловой энергии от     
источника тепловой      
энергии</t>
  </si>
  <si>
    <t>Отпуск тепловой энергии 
из тепловой сети        
(полезный отпуск),      
всего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</si>
  <si>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</si>
  <si>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</si>
  <si>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</si>
  <si>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</si>
  <si>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</si>
  <si>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</si>
  <si>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</si>
  <si>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</si>
  <si>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</si>
  <si>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</si>
  <si>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</si>
  <si>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</si>
  <si>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</si>
  <si>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</si>
  <si>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</si>
  <si>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</si>
  <si>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</si>
  <si>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</si>
  <si>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>Базовый период (2016 г.)</t>
  </si>
  <si>
    <t>Период регулирования (2017 г.)</t>
  </si>
  <si>
    <t>Общество с ограниченной ответственностью "СтройГрад"</t>
  </si>
  <si>
    <t>(ООО "СтройГрад")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</si>
  <si>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экономически обоснованных расходов</t>
    </r>
  </si>
  <si>
    <t>Расчет полезного отпуска тепловой энергии на 2017 год</t>
  </si>
  <si>
    <t xml:space="preserve">Расчет полезного отпуска теплоносителя </t>
  </si>
  <si>
    <t>на 2017 год</t>
  </si>
  <si>
    <t>Смета расходов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</si>
  <si>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ООО "СтройГрад"</t>
  </si>
</sst>
</file>

<file path=xl/styles.xml><?xml version="1.0" encoding="utf-8"?>
<styleSheet xmlns="http://schemas.openxmlformats.org/spreadsheetml/2006/main">
  <numFmts count="42">
    <numFmt numFmtId="7" formatCode="#,##0.00&quot;р.&quot;;\-#,##0.00&quot;р.&quot;"/>
    <numFmt numFmtId="41" formatCode="_-* #,##0_р_._-;\-* #,##0_р_._-;_-* &quot;-&quot;_р_._-;_-@_-"/>
    <numFmt numFmtId="43" formatCode="_-* #,##0.00_р_._-;\-* #,##0.00_р_._-;_-* &quot;-&quot;??_р_._-;_-@_-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  <numFmt numFmtId="205" formatCode="_-* #,##0_р_._-;\-* #,##0_р_._-;_-* &quot;-&quot;??_р_._-;_-@_-"/>
  </numFmts>
  <fonts count="1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1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</cellStyleXfs>
  <cellXfs count="204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4" fontId="19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03" fillId="0" borderId="0" xfId="0" applyFont="1"/>
    <xf numFmtId="0" fontId="104" fillId="0" borderId="0" xfId="0" applyFont="1"/>
    <xf numFmtId="0" fontId="103" fillId="0" borderId="0" xfId="0" applyFont="1" applyAlignment="1">
      <alignment horizontal="right"/>
    </xf>
    <xf numFmtId="0" fontId="105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8" fillId="0" borderId="0" xfId="167" applyFont="1" applyFill="1"/>
    <xf numFmtId="0" fontId="109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0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46" xfId="0" applyFont="1" applyBorder="1"/>
    <xf numFmtId="0" fontId="3" fillId="0" borderId="3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35" xfId="0" applyFont="1" applyBorder="1"/>
    <xf numFmtId="0" fontId="3" fillId="0" borderId="42" xfId="0" applyFont="1" applyBorder="1"/>
    <xf numFmtId="0" fontId="3" fillId="0" borderId="36" xfId="0" applyFont="1" applyFill="1" applyBorder="1"/>
    <xf numFmtId="0" fontId="3" fillId="0" borderId="36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6" xfId="0" applyFont="1" applyBorder="1"/>
    <xf numFmtId="0" fontId="111" fillId="0" borderId="0" xfId="0" applyFont="1"/>
    <xf numFmtId="0" fontId="19" fillId="0" borderId="11" xfId="0" applyFont="1" applyBorder="1" applyAlignment="1">
      <alignment vertical="center" wrapText="1"/>
    </xf>
    <xf numFmtId="49" fontId="102" fillId="0" borderId="11" xfId="0" applyNumberFormat="1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>
      <alignment vertical="center"/>
    </xf>
    <xf numFmtId="0" fontId="19" fillId="0" borderId="31" xfId="0" applyFont="1" applyBorder="1" applyAlignment="1">
      <alignment vertical="center" wrapText="1"/>
    </xf>
    <xf numFmtId="49" fontId="19" fillId="0" borderId="11" xfId="0" applyNumberFormat="1" applyFont="1" applyFill="1" applyBorder="1" applyAlignment="1">
      <alignment vertical="center" wrapText="1"/>
    </xf>
    <xf numFmtId="49" fontId="19" fillId="0" borderId="38" xfId="0" applyNumberFormat="1" applyFont="1" applyBorder="1" applyAlignment="1">
      <alignment vertical="center" wrapText="1"/>
    </xf>
    <xf numFmtId="49" fontId="19" fillId="0" borderId="31" xfId="0" applyNumberFormat="1" applyFont="1" applyBorder="1" applyAlignment="1">
      <alignment vertical="center" wrapText="1"/>
    </xf>
    <xf numFmtId="49" fontId="19" fillId="0" borderId="8" xfId="0" applyNumberFormat="1" applyFont="1" applyBorder="1" applyAlignment="1">
      <alignment vertical="center" wrapText="1"/>
    </xf>
    <xf numFmtId="49" fontId="19" fillId="0" borderId="11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49" fontId="19" fillId="0" borderId="5" xfId="0" applyNumberFormat="1" applyFont="1" applyBorder="1" applyAlignment="1">
      <alignment vertical="center" wrapText="1"/>
    </xf>
    <xf numFmtId="0" fontId="11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0" fontId="99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7" fillId="0" borderId="0" xfId="167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43" fontId="3" fillId="0" borderId="10" xfId="0" applyNumberFormat="1" applyFont="1" applyBorder="1" applyAlignment="1">
      <alignment vertical="center"/>
    </xf>
    <xf numFmtId="43" fontId="3" fillId="0" borderId="11" xfId="0" applyNumberFormat="1" applyFont="1" applyBorder="1" applyAlignment="1">
      <alignment vertical="center"/>
    </xf>
    <xf numFmtId="43" fontId="3" fillId="0" borderId="10" xfId="0" applyNumberFormat="1" applyFont="1" applyFill="1" applyBorder="1" applyAlignment="1">
      <alignment vertical="center"/>
    </xf>
    <xf numFmtId="43" fontId="3" fillId="0" borderId="11" xfId="0" applyNumberFormat="1" applyFont="1" applyFill="1" applyBorder="1" applyAlignment="1">
      <alignment vertical="center"/>
    </xf>
    <xf numFmtId="43" fontId="3" fillId="0" borderId="4" xfId="0" applyNumberFormat="1" applyFont="1" applyBorder="1" applyAlignment="1">
      <alignment vertical="center"/>
    </xf>
    <xf numFmtId="43" fontId="3" fillId="0" borderId="5" xfId="0" applyNumberFormat="1" applyFont="1" applyBorder="1" applyAlignment="1">
      <alignment vertical="center"/>
    </xf>
    <xf numFmtId="43" fontId="3" fillId="0" borderId="10" xfId="0" applyNumberFormat="1" applyFont="1" applyBorder="1"/>
    <xf numFmtId="43" fontId="3" fillId="0" borderId="11" xfId="0" applyNumberFormat="1" applyFont="1" applyBorder="1"/>
    <xf numFmtId="43" fontId="3" fillId="0" borderId="4" xfId="0" applyNumberFormat="1" applyFont="1" applyBorder="1"/>
    <xf numFmtId="43" fontId="3" fillId="0" borderId="5" xfId="0" applyNumberFormat="1" applyFont="1" applyBorder="1"/>
    <xf numFmtId="3" fontId="3" fillId="0" borderId="42" xfId="0" applyNumberFormat="1" applyFont="1" applyBorder="1"/>
    <xf numFmtId="3" fontId="3" fillId="0" borderId="11" xfId="0" applyNumberFormat="1" applyFont="1" applyBorder="1"/>
    <xf numFmtId="3" fontId="3" fillId="0" borderId="43" xfId="0" applyNumberFormat="1" applyFont="1" applyBorder="1"/>
    <xf numFmtId="3" fontId="3" fillId="0" borderId="5" xfId="0" applyNumberFormat="1" applyFont="1" applyBorder="1"/>
    <xf numFmtId="41" fontId="100" fillId="0" borderId="31" xfId="0" applyNumberFormat="1" applyFont="1" applyBorder="1" applyAlignment="1">
      <alignment horizontal="center" vertical="center"/>
    </xf>
    <xf numFmtId="41" fontId="100" fillId="0" borderId="32" xfId="0" applyNumberFormat="1" applyFont="1" applyBorder="1" applyAlignment="1">
      <alignment horizontal="center" vertical="center"/>
    </xf>
    <xf numFmtId="41" fontId="19" fillId="0" borderId="8" xfId="0" applyNumberFormat="1" applyFont="1" applyBorder="1" applyAlignment="1">
      <alignment horizontal="center" vertical="center"/>
    </xf>
    <xf numFmtId="41" fontId="19" fillId="0" borderId="9" xfId="0" applyNumberFormat="1" applyFont="1" applyBorder="1" applyAlignment="1">
      <alignment horizontal="center" vertical="center"/>
    </xf>
    <xf numFmtId="41" fontId="19" fillId="0" borderId="11" xfId="0" applyNumberFormat="1" applyFont="1" applyBorder="1" applyAlignment="1">
      <alignment horizontal="center" vertical="center"/>
    </xf>
    <xf numFmtId="41" fontId="19" fillId="0" borderId="35" xfId="0" applyNumberFormat="1" applyFont="1" applyBorder="1" applyAlignment="1">
      <alignment horizontal="center" vertical="center"/>
    </xf>
    <xf numFmtId="41" fontId="19" fillId="0" borderId="35" xfId="0" applyNumberFormat="1" applyFont="1" applyFill="1" applyBorder="1" applyAlignment="1">
      <alignment horizontal="center" vertical="center"/>
    </xf>
    <xf numFmtId="41" fontId="19" fillId="0" borderId="38" xfId="0" applyNumberFormat="1" applyFont="1" applyBorder="1" applyAlignment="1">
      <alignment horizontal="center" vertical="center"/>
    </xf>
    <xf numFmtId="41" fontId="19" fillId="0" borderId="39" xfId="0" applyNumberFormat="1" applyFont="1" applyBorder="1" applyAlignment="1">
      <alignment horizontal="center" vertical="center"/>
    </xf>
    <xf numFmtId="41" fontId="19" fillId="0" borderId="11" xfId="0" applyNumberFormat="1" applyFont="1" applyFill="1" applyBorder="1" applyAlignment="1">
      <alignment horizontal="center" vertical="center"/>
    </xf>
    <xf numFmtId="41" fontId="100" fillId="0" borderId="32" xfId="0" applyNumberFormat="1" applyFont="1" applyFill="1" applyBorder="1" applyAlignment="1">
      <alignment horizontal="center" vertical="center"/>
    </xf>
    <xf numFmtId="41" fontId="100" fillId="0" borderId="8" xfId="0" applyNumberFormat="1" applyFont="1" applyBorder="1" applyAlignment="1">
      <alignment horizontal="center" vertical="center"/>
    </xf>
    <xf numFmtId="41" fontId="100" fillId="0" borderId="9" xfId="0" applyNumberFormat="1" applyFont="1" applyBorder="1" applyAlignment="1">
      <alignment horizontal="center" vertical="center"/>
    </xf>
    <xf numFmtId="41" fontId="19" fillId="0" borderId="5" xfId="0" applyNumberFormat="1" applyFont="1" applyBorder="1" applyAlignment="1">
      <alignment horizontal="center" vertical="center"/>
    </xf>
    <xf numFmtId="41" fontId="19" fillId="0" borderId="6" xfId="0" applyNumberFormat="1" applyFont="1" applyBorder="1" applyAlignment="1">
      <alignment horizontal="center" vertical="center"/>
    </xf>
    <xf numFmtId="43" fontId="3" fillId="0" borderId="8" xfId="0" applyNumberFormat="1" applyFont="1" applyBorder="1" applyAlignment="1">
      <alignment horizontal="center" vertical="center"/>
    </xf>
    <xf numFmtId="43" fontId="3" fillId="0" borderId="11" xfId="0" applyNumberFormat="1" applyFont="1" applyBorder="1" applyAlignment="1">
      <alignment horizontal="center" vertical="center"/>
    </xf>
    <xf numFmtId="43" fontId="3" fillId="0" borderId="5" xfId="0" applyNumberFormat="1" applyFont="1" applyBorder="1" applyAlignment="1">
      <alignment horizontal="center" vertical="center"/>
    </xf>
    <xf numFmtId="205" fontId="3" fillId="0" borderId="8" xfId="0" applyNumberFormat="1" applyFont="1" applyBorder="1" applyAlignment="1">
      <alignment horizontal="center" vertical="center"/>
    </xf>
    <xf numFmtId="205" fontId="3" fillId="0" borderId="11" xfId="0" applyNumberFormat="1" applyFont="1" applyBorder="1" applyAlignment="1">
      <alignment horizontal="center" vertical="center"/>
    </xf>
  </cellXfs>
  <cellStyles count="181">
    <cellStyle name=";;;" xfId="1"/>
    <cellStyle name="’ћѓћ‚›‰" xfId="2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6 3" xfId="166"/>
    <cellStyle name="Обычный_Лист1" xfId="167"/>
    <cellStyle name="Стиль 1" xfId="168"/>
    <cellStyle name="Стиль 2" xfId="169"/>
    <cellStyle name="Стиль 3" xfId="170"/>
    <cellStyle name="Стиль 4" xfId="171"/>
    <cellStyle name="Субсчет" xfId="172"/>
    <cellStyle name="Счет" xfId="173"/>
    <cellStyle name="тонны" xfId="174"/>
    <cellStyle name="Тысячи [0]_DVIZ_BL" xfId="175"/>
    <cellStyle name="Тысячи_DVIZ_BL" xfId="176"/>
    <cellStyle name="Формула" xfId="177"/>
    <cellStyle name="ФормулаНаКонтроль_GRES.2007.5" xfId="178"/>
    <cellStyle name="Џђћ–…ќ’ќ›‰" xfId="179"/>
    <cellStyle name="ШАУ" xfId="1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6" Type="http://schemas.openxmlformats.org/officeDocument/2006/relationships/calcChain" Target="calcChain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61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6;&#1088;&#1084;&#1099;%20&#1076;&#1083;&#1103;%20&#1056;&#1069;&#1050;/&#1060;&#1086;&#1088;&#1084;&#1099;/&#1053;&#1086;&#1074;&#1099;&#1077;%20&#1092;&#1086;&#1088;&#1084;&#1099;%20&#1087;&#1086;%20&#1057;&#1090;&#1088;&#1086;&#1081;&#1043;&#1088;&#1072;&#1076;%20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3.1"/>
      <sheetName val="Приложение 4.1 Котельные"/>
      <sheetName val="Приложение 4.2 Котельные"/>
      <sheetName val="Приложение 4.3 Котельные"/>
      <sheetName val="Приложения 4.6"/>
      <sheetName val="Приложение 4.7"/>
      <sheetName val="Приложение 4.8"/>
      <sheetName val="Приложение 4.9"/>
      <sheetName val="соц.отчисл."/>
      <sheetName val="Приложение 4.10"/>
      <sheetName val="Приложение 4.11"/>
      <sheetName val="Приложение 4.12"/>
      <sheetName val="Приложение 6.2"/>
      <sheetName val="Приложение 6.3"/>
    </sheetNames>
    <sheetDataSet>
      <sheetData sheetId="0"/>
      <sheetData sheetId="1"/>
      <sheetData sheetId="2"/>
      <sheetData sheetId="3"/>
      <sheetData sheetId="4">
        <row r="10">
          <cell r="D10">
            <v>20429.427742792268</v>
          </cell>
        </row>
        <row r="12">
          <cell r="D12">
            <v>220815</v>
          </cell>
        </row>
        <row r="16">
          <cell r="D16">
            <v>3.9624660600000006</v>
          </cell>
        </row>
        <row r="18">
          <cell r="D18">
            <v>41008.187479459673</v>
          </cell>
        </row>
        <row r="19">
          <cell r="D19">
            <v>12384.472618796821</v>
          </cell>
        </row>
        <row r="20">
          <cell r="D20">
            <v>123326.88646112999</v>
          </cell>
        </row>
        <row r="24">
          <cell r="D24">
            <v>14418.75864</v>
          </cell>
        </row>
        <row r="26">
          <cell r="D26">
            <v>68697.047797854932</v>
          </cell>
        </row>
        <row r="34">
          <cell r="D34">
            <v>29790.795959999999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E10">
            <v>530874.53916609369</v>
          </cell>
        </row>
        <row r="11">
          <cell r="E11">
            <v>530874.53916609369</v>
          </cell>
        </row>
        <row r="12">
          <cell r="E12">
            <v>504.39800000000002</v>
          </cell>
        </row>
        <row r="14">
          <cell r="E14">
            <v>214.05500000000001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showGridLines="0" tabSelected="1" workbookViewId="0">
      <selection activeCell="A30" sqref="A30"/>
    </sheetView>
  </sheetViews>
  <sheetFormatPr defaultRowHeight="15"/>
  <cols>
    <col min="1" max="1" width="101.85546875" bestFit="1" customWidth="1"/>
  </cols>
  <sheetData>
    <row r="1" spans="1:1" ht="16.5">
      <c r="A1" s="53" t="s">
        <v>171</v>
      </c>
    </row>
    <row r="2" spans="1:1" ht="16.5">
      <c r="A2" s="53" t="s">
        <v>172</v>
      </c>
    </row>
    <row r="4" spans="1:1" ht="16.5">
      <c r="A4" s="53" t="s">
        <v>115</v>
      </c>
    </row>
    <row r="5" spans="1:1" ht="16.5">
      <c r="A5" s="53" t="s">
        <v>116</v>
      </c>
    </row>
    <row r="6" spans="1:1" ht="15.75">
      <c r="A6" s="54" t="s">
        <v>117</v>
      </c>
    </row>
    <row r="8" spans="1:1" ht="15.75">
      <c r="A8" s="123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50" zoomScaleNormal="50" zoomScaleSheetLayoutView="80" workbookViewId="0">
      <selection activeCell="A6" sqref="A6"/>
    </sheetView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R1" s="4" t="s">
        <v>118</v>
      </c>
    </row>
    <row r="2" spans="1:19" ht="15.75">
      <c r="R2" s="4" t="s">
        <v>46</v>
      </c>
    </row>
    <row r="3" spans="1:19" ht="15.75">
      <c r="R3" s="4" t="s">
        <v>47</v>
      </c>
    </row>
    <row r="5" spans="1:19" s="56" customFormat="1" ht="36.75" customHeight="1">
      <c r="A5" s="134" t="s">
        <v>174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55"/>
    </row>
    <row r="6" spans="1:19" ht="16.5" thickBot="1">
      <c r="R6" s="57" t="s">
        <v>15</v>
      </c>
    </row>
    <row r="7" spans="1:19" ht="15.75" customHeight="1">
      <c r="A7" s="135" t="s">
        <v>119</v>
      </c>
      <c r="B7" s="138" t="s">
        <v>120</v>
      </c>
      <c r="C7" s="141" t="s">
        <v>121</v>
      </c>
      <c r="D7" s="142"/>
      <c r="E7" s="142"/>
      <c r="F7" s="142"/>
      <c r="G7" s="142"/>
      <c r="H7" s="142"/>
      <c r="I7" s="142"/>
      <c r="J7" s="138"/>
      <c r="K7" s="143" t="s">
        <v>122</v>
      </c>
      <c r="L7" s="142"/>
      <c r="M7" s="142"/>
      <c r="N7" s="142"/>
      <c r="O7" s="142"/>
      <c r="P7" s="142"/>
      <c r="Q7" s="142"/>
      <c r="R7" s="138"/>
    </row>
    <row r="8" spans="1:19" ht="15.75" customHeight="1">
      <c r="A8" s="136"/>
      <c r="B8" s="139"/>
      <c r="C8" s="144" t="s">
        <v>123</v>
      </c>
      <c r="D8" s="146" t="s">
        <v>124</v>
      </c>
      <c r="E8" s="146"/>
      <c r="F8" s="146"/>
      <c r="G8" s="146"/>
      <c r="H8" s="146"/>
      <c r="I8" s="146"/>
      <c r="J8" s="147"/>
      <c r="K8" s="148" t="s">
        <v>123</v>
      </c>
      <c r="L8" s="146" t="s">
        <v>124</v>
      </c>
      <c r="M8" s="146"/>
      <c r="N8" s="146"/>
      <c r="O8" s="146"/>
      <c r="P8" s="146"/>
      <c r="Q8" s="146"/>
      <c r="R8" s="147"/>
    </row>
    <row r="9" spans="1:19" ht="15.75" customHeight="1">
      <c r="A9" s="136"/>
      <c r="B9" s="139"/>
      <c r="C9" s="144"/>
      <c r="D9" s="146" t="s">
        <v>125</v>
      </c>
      <c r="E9" s="146" t="s">
        <v>126</v>
      </c>
      <c r="F9" s="146" t="s">
        <v>124</v>
      </c>
      <c r="G9" s="146"/>
      <c r="H9" s="146"/>
      <c r="I9" s="146"/>
      <c r="J9" s="147"/>
      <c r="K9" s="148"/>
      <c r="L9" s="146" t="s">
        <v>125</v>
      </c>
      <c r="M9" s="146" t="s">
        <v>126</v>
      </c>
      <c r="N9" s="146" t="s">
        <v>124</v>
      </c>
      <c r="O9" s="146"/>
      <c r="P9" s="146"/>
      <c r="Q9" s="146"/>
      <c r="R9" s="147"/>
    </row>
    <row r="10" spans="1:19" ht="95.25" thickBot="1">
      <c r="A10" s="137"/>
      <c r="B10" s="140"/>
      <c r="C10" s="145"/>
      <c r="D10" s="150"/>
      <c r="E10" s="150"/>
      <c r="F10" s="6" t="s">
        <v>127</v>
      </c>
      <c r="G10" s="6" t="s">
        <v>128</v>
      </c>
      <c r="H10" s="6" t="s">
        <v>129</v>
      </c>
      <c r="I10" s="6" t="s">
        <v>130</v>
      </c>
      <c r="J10" s="58" t="s">
        <v>131</v>
      </c>
      <c r="K10" s="149"/>
      <c r="L10" s="150"/>
      <c r="M10" s="150"/>
      <c r="N10" s="6" t="s">
        <v>127</v>
      </c>
      <c r="O10" s="6" t="s">
        <v>128</v>
      </c>
      <c r="P10" s="6" t="s">
        <v>129</v>
      </c>
      <c r="Q10" s="6" t="s">
        <v>130</v>
      </c>
      <c r="R10" s="58" t="s">
        <v>131</v>
      </c>
    </row>
    <row r="11" spans="1:19" ht="16.5" thickBot="1">
      <c r="A11" s="59">
        <v>1</v>
      </c>
      <c r="B11" s="60">
        <v>2</v>
      </c>
      <c r="C11" s="59">
        <v>3</v>
      </c>
      <c r="D11" s="61">
        <v>4</v>
      </c>
      <c r="E11" s="61">
        <v>5</v>
      </c>
      <c r="F11" s="61">
        <v>6</v>
      </c>
      <c r="G11" s="61">
        <v>7</v>
      </c>
      <c r="H11" s="61">
        <v>8</v>
      </c>
      <c r="I11" s="61">
        <v>9</v>
      </c>
      <c r="J11" s="60">
        <v>10</v>
      </c>
      <c r="K11" s="62">
        <v>11</v>
      </c>
      <c r="L11" s="61">
        <v>12</v>
      </c>
      <c r="M11" s="61">
        <v>13</v>
      </c>
      <c r="N11" s="61">
        <v>14</v>
      </c>
      <c r="O11" s="61">
        <v>15</v>
      </c>
      <c r="P11" s="61">
        <v>16</v>
      </c>
      <c r="Q11" s="61">
        <v>17</v>
      </c>
      <c r="R11" s="60">
        <v>18</v>
      </c>
    </row>
    <row r="12" spans="1:19" ht="78.75">
      <c r="A12" s="63">
        <v>1</v>
      </c>
      <c r="B12" s="64" t="s">
        <v>132</v>
      </c>
      <c r="C12" s="65"/>
      <c r="D12" s="66"/>
      <c r="E12" s="66"/>
      <c r="F12" s="66"/>
      <c r="G12" s="66"/>
      <c r="H12" s="66"/>
      <c r="I12" s="66"/>
      <c r="J12" s="67"/>
      <c r="K12" s="65"/>
      <c r="L12" s="66"/>
      <c r="M12" s="66"/>
      <c r="N12" s="66"/>
      <c r="O12" s="66"/>
      <c r="P12" s="66"/>
      <c r="Q12" s="66"/>
      <c r="R12" s="67"/>
    </row>
    <row r="13" spans="1:19" ht="15.75">
      <c r="A13" s="68"/>
      <c r="B13" s="69" t="s">
        <v>133</v>
      </c>
      <c r="C13" s="70"/>
      <c r="D13" s="71"/>
      <c r="E13" s="71"/>
      <c r="F13" s="71"/>
      <c r="G13" s="71"/>
      <c r="H13" s="71"/>
      <c r="I13" s="71"/>
      <c r="J13" s="72"/>
      <c r="K13" s="70"/>
      <c r="L13" s="71"/>
      <c r="M13" s="71"/>
      <c r="N13" s="71"/>
      <c r="O13" s="71"/>
      <c r="P13" s="71"/>
      <c r="Q13" s="71"/>
      <c r="R13" s="72"/>
    </row>
    <row r="14" spans="1:19" ht="15.75">
      <c r="A14" s="12" t="s">
        <v>11</v>
      </c>
      <c r="B14" s="73" t="s">
        <v>134</v>
      </c>
      <c r="C14" s="70"/>
      <c r="D14" s="71"/>
      <c r="E14" s="71"/>
      <c r="F14" s="71"/>
      <c r="G14" s="71"/>
      <c r="H14" s="71"/>
      <c r="I14" s="71"/>
      <c r="J14" s="72"/>
      <c r="K14" s="70"/>
      <c r="L14" s="71"/>
      <c r="M14" s="71"/>
      <c r="N14" s="71"/>
      <c r="O14" s="71"/>
      <c r="P14" s="71"/>
      <c r="Q14" s="71"/>
      <c r="R14" s="72"/>
    </row>
    <row r="15" spans="1:19" ht="15.75">
      <c r="A15" s="12" t="s">
        <v>135</v>
      </c>
      <c r="B15" s="73" t="s">
        <v>136</v>
      </c>
      <c r="C15" s="70"/>
      <c r="D15" s="71"/>
      <c r="E15" s="71"/>
      <c r="F15" s="71"/>
      <c r="G15" s="71"/>
      <c r="H15" s="71"/>
      <c r="I15" s="71"/>
      <c r="J15" s="72"/>
      <c r="K15" s="70"/>
      <c r="L15" s="71"/>
      <c r="M15" s="71"/>
      <c r="N15" s="71"/>
      <c r="O15" s="71"/>
      <c r="P15" s="71"/>
      <c r="Q15" s="71"/>
      <c r="R15" s="72"/>
    </row>
    <row r="16" spans="1:19" ht="15.75">
      <c r="A16" s="12" t="s">
        <v>137</v>
      </c>
      <c r="B16" s="73" t="s">
        <v>138</v>
      </c>
      <c r="C16" s="70"/>
      <c r="D16" s="71"/>
      <c r="E16" s="71"/>
      <c r="F16" s="71"/>
      <c r="G16" s="71"/>
      <c r="H16" s="71"/>
      <c r="I16" s="71"/>
      <c r="J16" s="72"/>
      <c r="K16" s="70"/>
      <c r="L16" s="71"/>
      <c r="M16" s="71"/>
      <c r="N16" s="71"/>
      <c r="O16" s="71"/>
      <c r="P16" s="71"/>
      <c r="Q16" s="71"/>
      <c r="R16" s="72"/>
    </row>
    <row r="17" spans="1:18" ht="15.75">
      <c r="A17" s="12" t="s">
        <v>139</v>
      </c>
      <c r="B17" s="73" t="s">
        <v>140</v>
      </c>
      <c r="C17" s="70"/>
      <c r="D17" s="71"/>
      <c r="E17" s="71"/>
      <c r="F17" s="71"/>
      <c r="G17" s="71"/>
      <c r="H17" s="71"/>
      <c r="I17" s="71"/>
      <c r="J17" s="72"/>
      <c r="K17" s="70"/>
      <c r="L17" s="71"/>
      <c r="M17" s="71"/>
      <c r="N17" s="71"/>
      <c r="O17" s="71"/>
      <c r="P17" s="71"/>
      <c r="Q17" s="71"/>
      <c r="R17" s="72"/>
    </row>
    <row r="18" spans="1:18" ht="15.75">
      <c r="A18" s="68">
        <v>2</v>
      </c>
      <c r="B18" s="74" t="s">
        <v>141</v>
      </c>
      <c r="C18" s="170">
        <v>0</v>
      </c>
      <c r="D18" s="171">
        <f>C18</f>
        <v>0</v>
      </c>
      <c r="E18" s="71"/>
      <c r="F18" s="71"/>
      <c r="G18" s="71"/>
      <c r="H18" s="71"/>
      <c r="I18" s="71"/>
      <c r="J18" s="72"/>
      <c r="K18" s="70">
        <f>K22</f>
        <v>654.39800000000002</v>
      </c>
      <c r="L18" s="71">
        <f>L22</f>
        <v>654.39800000000002</v>
      </c>
      <c r="M18" s="71"/>
      <c r="N18" s="71"/>
      <c r="O18" s="71"/>
      <c r="P18" s="71"/>
      <c r="Q18" s="71"/>
      <c r="R18" s="72"/>
    </row>
    <row r="19" spans="1:18" ht="15.75">
      <c r="A19" s="68"/>
      <c r="B19" s="74" t="s">
        <v>133</v>
      </c>
      <c r="C19" s="170"/>
      <c r="D19" s="171"/>
      <c r="E19" s="71"/>
      <c r="F19" s="71"/>
      <c r="G19" s="71"/>
      <c r="H19" s="71"/>
      <c r="I19" s="71"/>
      <c r="J19" s="72"/>
      <c r="K19" s="70"/>
      <c r="L19" s="71"/>
      <c r="M19" s="71"/>
      <c r="N19" s="71"/>
      <c r="O19" s="71"/>
      <c r="P19" s="71"/>
      <c r="Q19" s="71"/>
      <c r="R19" s="72"/>
    </row>
    <row r="20" spans="1:18" ht="15.75">
      <c r="A20" s="68"/>
      <c r="B20" s="74" t="s">
        <v>142</v>
      </c>
      <c r="C20" s="170"/>
      <c r="D20" s="171"/>
      <c r="E20" s="71"/>
      <c r="F20" s="71"/>
      <c r="G20" s="71"/>
      <c r="H20" s="71"/>
      <c r="I20" s="71"/>
      <c r="J20" s="72"/>
      <c r="K20" s="70"/>
      <c r="L20" s="71"/>
      <c r="M20" s="71"/>
      <c r="N20" s="71"/>
      <c r="O20" s="71"/>
      <c r="P20" s="71"/>
      <c r="Q20" s="71"/>
      <c r="R20" s="72"/>
    </row>
    <row r="21" spans="1:18" ht="31.5">
      <c r="A21" s="68">
        <v>3</v>
      </c>
      <c r="B21" s="75" t="s">
        <v>143</v>
      </c>
      <c r="C21" s="170"/>
      <c r="D21" s="171"/>
      <c r="E21" s="71"/>
      <c r="F21" s="71"/>
      <c r="G21" s="71"/>
      <c r="H21" s="71"/>
      <c r="I21" s="71"/>
      <c r="J21" s="72"/>
      <c r="K21" s="70"/>
      <c r="L21" s="71"/>
      <c r="M21" s="71"/>
      <c r="N21" s="71"/>
      <c r="O21" s="71"/>
      <c r="P21" s="71"/>
      <c r="Q21" s="71"/>
      <c r="R21" s="72"/>
    </row>
    <row r="22" spans="1:18" ht="47.25">
      <c r="A22" s="68">
        <v>4</v>
      </c>
      <c r="B22" s="75" t="s">
        <v>144</v>
      </c>
      <c r="C22" s="170">
        <v>0</v>
      </c>
      <c r="D22" s="171">
        <f>C22</f>
        <v>0</v>
      </c>
      <c r="E22" s="71"/>
      <c r="F22" s="71"/>
      <c r="G22" s="71"/>
      <c r="H22" s="71"/>
      <c r="I22" s="71"/>
      <c r="J22" s="72"/>
      <c r="K22" s="70">
        <f>K23+K28</f>
        <v>654.39800000000002</v>
      </c>
      <c r="L22" s="71">
        <f t="shared" ref="L22:L27" si="0">K22</f>
        <v>654.39800000000002</v>
      </c>
      <c r="M22" s="71"/>
      <c r="N22" s="71"/>
      <c r="O22" s="71"/>
      <c r="P22" s="71"/>
      <c r="Q22" s="71"/>
      <c r="R22" s="72"/>
    </row>
    <row r="23" spans="1:18" ht="47.25">
      <c r="A23" s="68">
        <v>5</v>
      </c>
      <c r="B23" s="75" t="s">
        <v>145</v>
      </c>
      <c r="C23" s="170">
        <v>0</v>
      </c>
      <c r="D23" s="171">
        <f>C23</f>
        <v>0</v>
      </c>
      <c r="E23" s="71"/>
      <c r="F23" s="71"/>
      <c r="G23" s="71"/>
      <c r="H23" s="71"/>
      <c r="I23" s="71"/>
      <c r="J23" s="72"/>
      <c r="K23" s="70">
        <v>150</v>
      </c>
      <c r="L23" s="71">
        <f t="shared" si="0"/>
        <v>150</v>
      </c>
      <c r="M23" s="71"/>
      <c r="N23" s="71"/>
      <c r="O23" s="71"/>
      <c r="P23" s="71"/>
      <c r="Q23" s="71"/>
      <c r="R23" s="72"/>
    </row>
    <row r="24" spans="1:18" ht="15.75">
      <c r="A24" s="68"/>
      <c r="B24" s="72" t="s">
        <v>133</v>
      </c>
      <c r="C24" s="170"/>
      <c r="D24" s="171"/>
      <c r="E24" s="71"/>
      <c r="F24" s="71"/>
      <c r="G24" s="71"/>
      <c r="H24" s="71"/>
      <c r="I24" s="71"/>
      <c r="J24" s="72"/>
      <c r="K24" s="70"/>
      <c r="L24" s="71">
        <f t="shared" si="0"/>
        <v>0</v>
      </c>
      <c r="M24" s="71"/>
      <c r="N24" s="71"/>
      <c r="O24" s="71"/>
      <c r="P24" s="71"/>
      <c r="Q24" s="71"/>
      <c r="R24" s="72"/>
    </row>
    <row r="25" spans="1:18" ht="15.75">
      <c r="A25" s="76" t="s">
        <v>35</v>
      </c>
      <c r="B25" s="77" t="s">
        <v>146</v>
      </c>
      <c r="C25" s="172">
        <v>0</v>
      </c>
      <c r="D25" s="173">
        <f>C25</f>
        <v>0</v>
      </c>
      <c r="E25" s="79"/>
      <c r="F25" s="79"/>
      <c r="G25" s="79"/>
      <c r="H25" s="79"/>
      <c r="I25" s="79"/>
      <c r="J25" s="80"/>
      <c r="K25" s="78">
        <v>134.81</v>
      </c>
      <c r="L25" s="79">
        <f t="shared" si="0"/>
        <v>134.81</v>
      </c>
      <c r="M25" s="79"/>
      <c r="N25" s="79"/>
      <c r="O25" s="79"/>
      <c r="P25" s="79"/>
      <c r="Q25" s="79"/>
      <c r="R25" s="80"/>
    </row>
    <row r="26" spans="1:18" ht="15.75">
      <c r="A26" s="76" t="s">
        <v>40</v>
      </c>
      <c r="B26" s="81" t="s">
        <v>147</v>
      </c>
      <c r="C26" s="172">
        <v>0</v>
      </c>
      <c r="D26" s="173">
        <f>C26</f>
        <v>0</v>
      </c>
      <c r="E26" s="79"/>
      <c r="F26" s="79"/>
      <c r="G26" s="79"/>
      <c r="H26" s="79"/>
      <c r="I26" s="79"/>
      <c r="J26" s="80"/>
      <c r="K26" s="78">
        <v>15.19</v>
      </c>
      <c r="L26" s="79">
        <f t="shared" si="0"/>
        <v>15.19</v>
      </c>
      <c r="M26" s="79"/>
      <c r="N26" s="79"/>
      <c r="O26" s="79"/>
      <c r="P26" s="79"/>
      <c r="Q26" s="79"/>
      <c r="R26" s="80"/>
    </row>
    <row r="27" spans="1:18" ht="63">
      <c r="A27" s="12" t="s">
        <v>148</v>
      </c>
      <c r="B27" s="82" t="s">
        <v>149</v>
      </c>
      <c r="C27" s="170">
        <f>IF(C22=0,0,C23/C22*100)</f>
        <v>0</v>
      </c>
      <c r="D27" s="171">
        <f>IF(D22=0,0,D23/D22*100)</f>
        <v>0</v>
      </c>
      <c r="E27" s="71"/>
      <c r="F27" s="71"/>
      <c r="G27" s="71"/>
      <c r="H27" s="71"/>
      <c r="I27" s="71"/>
      <c r="J27" s="72"/>
      <c r="K27" s="83">
        <v>10.720059777634724</v>
      </c>
      <c r="L27" s="84">
        <f t="shared" si="0"/>
        <v>10.720059777634724</v>
      </c>
      <c r="M27" s="71"/>
      <c r="N27" s="71"/>
      <c r="O27" s="71"/>
      <c r="P27" s="71"/>
      <c r="Q27" s="71"/>
      <c r="R27" s="72"/>
    </row>
    <row r="28" spans="1:18" ht="63.75" thickBot="1">
      <c r="A28" s="85">
        <v>6</v>
      </c>
      <c r="B28" s="86" t="s">
        <v>150</v>
      </c>
      <c r="C28" s="174">
        <f>C22-C23</f>
        <v>0</v>
      </c>
      <c r="D28" s="175">
        <f>D22-D23</f>
        <v>0</v>
      </c>
      <c r="E28" s="88"/>
      <c r="F28" s="88"/>
      <c r="G28" s="88"/>
      <c r="H28" s="88"/>
      <c r="I28" s="88"/>
      <c r="J28" s="89"/>
      <c r="K28" s="87">
        <v>504.39800000000002</v>
      </c>
      <c r="L28" s="88">
        <v>504.39800000000002</v>
      </c>
      <c r="M28" s="88"/>
      <c r="N28" s="88"/>
      <c r="O28" s="88"/>
      <c r="P28" s="88"/>
      <c r="Q28" s="88"/>
      <c r="R28" s="89"/>
    </row>
    <row r="29" spans="1:18">
      <c r="B29" s="90"/>
    </row>
    <row r="30" spans="1:18" ht="152.25" customHeight="1">
      <c r="A30" s="132" t="s">
        <v>151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</row>
    <row r="31" spans="1:18">
      <c r="A31" s="91"/>
      <c r="B31" s="90"/>
    </row>
    <row r="32" spans="1:18" s="51" customFormat="1" ht="18.75">
      <c r="B32" s="50"/>
      <c r="D32" s="50"/>
      <c r="P32" s="52"/>
    </row>
    <row r="33" spans="1:2">
      <c r="A33" s="91"/>
      <c r="B33" s="90"/>
    </row>
    <row r="34" spans="1:2">
      <c r="A34" s="91"/>
    </row>
    <row r="35" spans="1:2">
      <c r="A35" s="91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showGridLines="0" zoomScale="80" zoomScaleNormal="80" zoomScaleSheetLayoutView="80" workbookViewId="0">
      <selection activeCell="A7" sqref="A7"/>
    </sheetView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1" customWidth="1"/>
    <col min="7" max="8" width="13" customWidth="1"/>
  </cols>
  <sheetData>
    <row r="1" spans="1:8" ht="15.75">
      <c r="A1" s="92"/>
      <c r="H1" s="4" t="s">
        <v>152</v>
      </c>
    </row>
    <row r="2" spans="1:8" ht="15.75">
      <c r="A2" s="92"/>
      <c r="H2" s="4" t="s">
        <v>46</v>
      </c>
    </row>
    <row r="3" spans="1:8" ht="15.75">
      <c r="A3" s="92"/>
      <c r="H3" s="4" t="s">
        <v>47</v>
      </c>
    </row>
    <row r="5" spans="1:8" ht="15.75">
      <c r="A5" s="151" t="s">
        <v>175</v>
      </c>
      <c r="B5" s="151"/>
      <c r="C5" s="151"/>
      <c r="D5" s="151"/>
      <c r="E5" s="151"/>
      <c r="F5" s="151"/>
      <c r="G5" s="151"/>
      <c r="H5" s="151"/>
    </row>
    <row r="6" spans="1:8" ht="15.75">
      <c r="A6" s="151" t="s">
        <v>176</v>
      </c>
      <c r="B6" s="151"/>
      <c r="C6" s="151"/>
      <c r="D6" s="151"/>
      <c r="E6" s="151"/>
      <c r="F6" s="151"/>
      <c r="G6" s="151"/>
      <c r="H6" s="151"/>
    </row>
    <row r="7" spans="1:8" ht="16.5" thickBot="1">
      <c r="H7" s="57" t="s">
        <v>153</v>
      </c>
    </row>
    <row r="8" spans="1:8" ht="15.75">
      <c r="A8" s="135" t="s">
        <v>3</v>
      </c>
      <c r="B8" s="153"/>
      <c r="C8" s="135" t="s">
        <v>121</v>
      </c>
      <c r="D8" s="156"/>
      <c r="E8" s="157"/>
      <c r="F8" s="158" t="s">
        <v>122</v>
      </c>
      <c r="G8" s="156"/>
      <c r="H8" s="157"/>
    </row>
    <row r="9" spans="1:8" ht="15.75">
      <c r="A9" s="144"/>
      <c r="B9" s="154"/>
      <c r="C9" s="144" t="s">
        <v>123</v>
      </c>
      <c r="D9" s="146" t="s">
        <v>154</v>
      </c>
      <c r="E9" s="147"/>
      <c r="F9" s="148" t="s">
        <v>123</v>
      </c>
      <c r="G9" s="146" t="s">
        <v>154</v>
      </c>
      <c r="H9" s="147"/>
    </row>
    <row r="10" spans="1:8" ht="16.5" thickBot="1">
      <c r="A10" s="152"/>
      <c r="B10" s="155"/>
      <c r="C10" s="152"/>
      <c r="D10" s="93" t="s">
        <v>155</v>
      </c>
      <c r="E10" s="94" t="s">
        <v>156</v>
      </c>
      <c r="F10" s="159"/>
      <c r="G10" s="93" t="s">
        <v>155</v>
      </c>
      <c r="H10" s="94" t="s">
        <v>156</v>
      </c>
    </row>
    <row r="11" spans="1:8" ht="16.5" thickBot="1">
      <c r="A11" s="59">
        <v>1</v>
      </c>
      <c r="B11" s="95">
        <v>2</v>
      </c>
      <c r="C11" s="59">
        <v>3</v>
      </c>
      <c r="D11" s="61">
        <v>4</v>
      </c>
      <c r="E11" s="60">
        <v>5</v>
      </c>
      <c r="F11" s="62">
        <v>6</v>
      </c>
      <c r="G11" s="61">
        <v>7</v>
      </c>
      <c r="H11" s="60">
        <v>8</v>
      </c>
    </row>
    <row r="12" spans="1:8" ht="47.25">
      <c r="A12" s="63">
        <v>1</v>
      </c>
      <c r="B12" s="96" t="s">
        <v>157</v>
      </c>
      <c r="C12" s="97"/>
      <c r="D12" s="98"/>
      <c r="E12" s="99"/>
      <c r="F12" s="100"/>
      <c r="G12" s="98"/>
      <c r="H12" s="99"/>
    </row>
    <row r="13" spans="1:8" ht="15.75">
      <c r="A13" s="68"/>
      <c r="B13" s="101" t="s">
        <v>133</v>
      </c>
      <c r="C13" s="102"/>
      <c r="D13" s="103"/>
      <c r="E13" s="104"/>
      <c r="F13" s="105"/>
      <c r="G13" s="103"/>
      <c r="H13" s="104"/>
    </row>
    <row r="14" spans="1:8" ht="15.75">
      <c r="A14" s="68"/>
      <c r="B14" s="101" t="s">
        <v>158</v>
      </c>
      <c r="C14" s="102"/>
      <c r="D14" s="103"/>
      <c r="E14" s="104"/>
      <c r="F14" s="105"/>
      <c r="G14" s="103"/>
      <c r="H14" s="104"/>
    </row>
    <row r="15" spans="1:8" ht="15.75">
      <c r="A15" s="68"/>
      <c r="B15" s="101" t="s">
        <v>159</v>
      </c>
      <c r="C15" s="102"/>
      <c r="D15" s="103"/>
      <c r="E15" s="104"/>
      <c r="F15" s="105"/>
      <c r="G15" s="103"/>
      <c r="H15" s="104"/>
    </row>
    <row r="16" spans="1:8" ht="15.75">
      <c r="A16" s="68"/>
      <c r="B16" s="101" t="s">
        <v>160</v>
      </c>
      <c r="C16" s="102"/>
      <c r="D16" s="103"/>
      <c r="E16" s="104"/>
      <c r="F16" s="105"/>
      <c r="G16" s="103"/>
      <c r="H16" s="104"/>
    </row>
    <row r="17" spans="1:8" ht="15.75">
      <c r="A17" s="68"/>
      <c r="B17" s="101" t="s">
        <v>161</v>
      </c>
      <c r="C17" s="102"/>
      <c r="D17" s="103"/>
      <c r="E17" s="104"/>
      <c r="F17" s="105"/>
      <c r="G17" s="103"/>
      <c r="H17" s="104"/>
    </row>
    <row r="18" spans="1:8" ht="15.75">
      <c r="A18" s="68">
        <v>2</v>
      </c>
      <c r="B18" s="106" t="s">
        <v>162</v>
      </c>
      <c r="C18" s="176">
        <f>C22</f>
        <v>0</v>
      </c>
      <c r="D18" s="177">
        <f>C18</f>
        <v>0</v>
      </c>
      <c r="E18" s="104"/>
      <c r="F18" s="180">
        <f>F22</f>
        <v>2871.663</v>
      </c>
      <c r="G18" s="181">
        <f>G22</f>
        <v>2871.663</v>
      </c>
      <c r="H18" s="104"/>
    </row>
    <row r="19" spans="1:8" ht="15.75">
      <c r="A19" s="68"/>
      <c r="B19" s="106" t="s">
        <v>133</v>
      </c>
      <c r="C19" s="176"/>
      <c r="D19" s="177"/>
      <c r="E19" s="104"/>
      <c r="F19" s="180"/>
      <c r="G19" s="181"/>
      <c r="H19" s="104"/>
    </row>
    <row r="20" spans="1:8" ht="15.75">
      <c r="A20" s="68"/>
      <c r="B20" s="106" t="s">
        <v>142</v>
      </c>
      <c r="C20" s="176"/>
      <c r="D20" s="177"/>
      <c r="E20" s="104"/>
      <c r="F20" s="180"/>
      <c r="G20" s="181"/>
      <c r="H20" s="104"/>
    </row>
    <row r="21" spans="1:8" ht="47.25">
      <c r="A21" s="68">
        <v>3</v>
      </c>
      <c r="B21" s="107" t="s">
        <v>163</v>
      </c>
      <c r="C21" s="176"/>
      <c r="D21" s="177"/>
      <c r="E21" s="104"/>
      <c r="F21" s="180"/>
      <c r="G21" s="181"/>
      <c r="H21" s="104"/>
    </row>
    <row r="22" spans="1:8" ht="47.25">
      <c r="A22" s="68">
        <v>4</v>
      </c>
      <c r="B22" s="107" t="s">
        <v>164</v>
      </c>
      <c r="C22" s="176">
        <v>0</v>
      </c>
      <c r="D22" s="177">
        <f>C22</f>
        <v>0</v>
      </c>
      <c r="E22" s="104"/>
      <c r="F22" s="180">
        <f>F25+F23</f>
        <v>2871.663</v>
      </c>
      <c r="G22" s="181">
        <f>G25+G23</f>
        <v>2871.663</v>
      </c>
      <c r="H22" s="104"/>
    </row>
    <row r="23" spans="1:8" ht="47.25">
      <c r="A23" s="68">
        <v>5</v>
      </c>
      <c r="B23" s="107" t="s">
        <v>165</v>
      </c>
      <c r="C23" s="176">
        <v>0</v>
      </c>
      <c r="D23" s="177">
        <f>C23</f>
        <v>0</v>
      </c>
      <c r="E23" s="104"/>
      <c r="F23" s="180">
        <v>154.66300000000001</v>
      </c>
      <c r="G23" s="181">
        <v>154.66300000000001</v>
      </c>
      <c r="H23" s="104"/>
    </row>
    <row r="24" spans="1:8" ht="47.25">
      <c r="A24" s="68">
        <v>6</v>
      </c>
      <c r="B24" s="107" t="s">
        <v>166</v>
      </c>
      <c r="C24" s="176"/>
      <c r="D24" s="177"/>
      <c r="E24" s="104"/>
      <c r="F24" s="180"/>
      <c r="G24" s="181"/>
      <c r="H24" s="104"/>
    </row>
    <row r="25" spans="1:8" ht="63.75" thickBot="1">
      <c r="A25" s="85">
        <v>7</v>
      </c>
      <c r="B25" s="108" t="s">
        <v>167</v>
      </c>
      <c r="C25" s="178">
        <f>C22-C23-C24</f>
        <v>0</v>
      </c>
      <c r="D25" s="179">
        <f>C25</f>
        <v>0</v>
      </c>
      <c r="E25" s="109"/>
      <c r="F25" s="182">
        <v>2717</v>
      </c>
      <c r="G25" s="183">
        <v>2717</v>
      </c>
      <c r="H25" s="109"/>
    </row>
    <row r="28" spans="1:8" ht="111.75" customHeight="1">
      <c r="A28" s="132" t="s">
        <v>168</v>
      </c>
      <c r="B28" s="132"/>
      <c r="C28" s="132"/>
      <c r="D28" s="132"/>
      <c r="E28" s="132"/>
      <c r="F28" s="132"/>
      <c r="G28" s="132"/>
      <c r="H28" s="132"/>
    </row>
    <row r="30" spans="1:8" s="110" customFormat="1" ht="18.75"/>
    <row r="33" spans="2:7" s="5" customFormat="1" ht="18.75">
      <c r="B33" s="50"/>
      <c r="C33" s="50"/>
      <c r="D33" s="51"/>
      <c r="E33" s="51"/>
      <c r="F33" s="51"/>
      <c r="G33" s="52"/>
    </row>
  </sheetData>
  <mergeCells count="11">
    <mergeCell ref="A28:H28"/>
    <mergeCell ref="A5:H5"/>
    <mergeCell ref="A6:H6"/>
    <mergeCell ref="A8:A10"/>
    <mergeCell ref="B8:B10"/>
    <mergeCell ref="C8:E8"/>
    <mergeCell ref="F8:H8"/>
    <mergeCell ref="C9:C10"/>
    <mergeCell ref="D9:E9"/>
    <mergeCell ref="F9:F10"/>
    <mergeCell ref="G9:H9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6"/>
  <sheetViews>
    <sheetView showGridLines="0" zoomScale="60" zoomScaleNormal="60" workbookViewId="0">
      <selection activeCell="A6" sqref="A6"/>
    </sheetView>
  </sheetViews>
  <sheetFormatPr defaultRowHeight="15.75"/>
  <cols>
    <col min="1" max="1" width="9.140625" style="20"/>
    <col min="2" max="2" width="80.28515625" style="20" customWidth="1"/>
    <col min="3" max="3" width="18.85546875" style="21" customWidth="1"/>
    <col min="4" max="4" width="25.42578125" style="24" customWidth="1"/>
    <col min="5" max="16384" width="9.140625" style="23"/>
  </cols>
  <sheetData>
    <row r="1" spans="1:4">
      <c r="A1" s="19"/>
      <c r="D1" s="22" t="s">
        <v>45</v>
      </c>
    </row>
    <row r="2" spans="1:4">
      <c r="A2" s="19"/>
      <c r="D2" s="22" t="s">
        <v>46</v>
      </c>
    </row>
    <row r="3" spans="1:4">
      <c r="A3" s="19"/>
      <c r="D3" s="22" t="s">
        <v>47</v>
      </c>
    </row>
    <row r="5" spans="1:4" s="25" customFormat="1" ht="36.75" customHeight="1">
      <c r="A5" s="160" t="s">
        <v>177</v>
      </c>
      <c r="B5" s="160"/>
      <c r="C5" s="160"/>
      <c r="D5" s="160"/>
    </row>
    <row r="6" spans="1:4" ht="16.5" thickBot="1">
      <c r="D6" s="22" t="s">
        <v>9</v>
      </c>
    </row>
    <row r="7" spans="1:4" s="127" customFormat="1" ht="36.75" customHeight="1">
      <c r="A7" s="124" t="s">
        <v>3</v>
      </c>
      <c r="B7" s="125" t="s">
        <v>4</v>
      </c>
      <c r="C7" s="125" t="s">
        <v>169</v>
      </c>
      <c r="D7" s="126" t="s">
        <v>170</v>
      </c>
    </row>
    <row r="8" spans="1:4" ht="16.5" thickBot="1">
      <c r="A8" s="26">
        <v>1</v>
      </c>
      <c r="B8" s="27">
        <v>2</v>
      </c>
      <c r="C8" s="27">
        <v>3</v>
      </c>
      <c r="D8" s="28">
        <v>4</v>
      </c>
    </row>
    <row r="9" spans="1:4" ht="35.25" customHeight="1" thickBot="1">
      <c r="A9" s="29" t="s">
        <v>48</v>
      </c>
      <c r="B9" s="30" t="s">
        <v>49</v>
      </c>
      <c r="C9" s="184">
        <f>C10+C13+C14+C19+C20+C21+C22+C24+C25+C27+C30+C31+C37+C38+C39+C40</f>
        <v>0</v>
      </c>
      <c r="D9" s="185">
        <f>D10+D13+D14+D19+D20+D21+D22+D24+D25+D27+D30+D31+D37+D38+D39+D40</f>
        <v>530874.53916609369</v>
      </c>
    </row>
    <row r="10" spans="1:4">
      <c r="A10" s="31"/>
      <c r="B10" s="32" t="s">
        <v>50</v>
      </c>
      <c r="C10" s="186"/>
      <c r="D10" s="187">
        <f>'[67]Приложения 4.6'!$D$10</f>
        <v>20429.427742792268</v>
      </c>
    </row>
    <row r="11" spans="1:4" ht="15.75" hidden="1" customHeight="1">
      <c r="A11" s="31"/>
      <c r="B11" s="33" t="s">
        <v>51</v>
      </c>
      <c r="C11" s="186">
        <v>0</v>
      </c>
      <c r="D11" s="187">
        <v>0</v>
      </c>
    </row>
    <row r="12" spans="1:4" ht="15.75" hidden="1" customHeight="1">
      <c r="A12" s="31"/>
      <c r="B12" s="33" t="s">
        <v>52</v>
      </c>
      <c r="C12" s="186">
        <v>0</v>
      </c>
      <c r="D12" s="187">
        <v>0</v>
      </c>
    </row>
    <row r="13" spans="1:4">
      <c r="A13" s="34"/>
      <c r="B13" s="35" t="s">
        <v>53</v>
      </c>
      <c r="C13" s="188">
        <v>0</v>
      </c>
      <c r="D13" s="189">
        <v>0</v>
      </c>
    </row>
    <row r="14" spans="1:4">
      <c r="A14" s="34"/>
      <c r="B14" s="35" t="s">
        <v>54</v>
      </c>
      <c r="C14" s="188">
        <f>SUM(C15:C18)</f>
        <v>0</v>
      </c>
      <c r="D14" s="189">
        <f>SUM(D15:D18)</f>
        <v>220818.96246606001</v>
      </c>
    </row>
    <row r="15" spans="1:4">
      <c r="A15" s="34"/>
      <c r="B15" s="36" t="s">
        <v>55</v>
      </c>
      <c r="C15" s="188"/>
      <c r="D15" s="189">
        <v>0</v>
      </c>
    </row>
    <row r="16" spans="1:4">
      <c r="A16" s="34"/>
      <c r="B16" s="36" t="s">
        <v>56</v>
      </c>
      <c r="C16" s="188"/>
      <c r="D16" s="189">
        <f>'[67]Приложения 4.6'!$D$12</f>
        <v>220815</v>
      </c>
    </row>
    <row r="17" spans="1:4">
      <c r="A17" s="34"/>
      <c r="B17" s="36" t="s">
        <v>57</v>
      </c>
      <c r="C17" s="188">
        <v>0</v>
      </c>
      <c r="D17" s="189">
        <v>0</v>
      </c>
    </row>
    <row r="18" spans="1:4">
      <c r="A18" s="34"/>
      <c r="B18" s="36" t="s">
        <v>58</v>
      </c>
      <c r="C18" s="188"/>
      <c r="D18" s="189">
        <f>'[67]Приложения 4.6'!$D$16</f>
        <v>3.9624660600000006</v>
      </c>
    </row>
    <row r="19" spans="1:4">
      <c r="A19" s="34"/>
      <c r="B19" s="35" t="s">
        <v>59</v>
      </c>
      <c r="C19" s="188">
        <v>0</v>
      </c>
      <c r="D19" s="189">
        <v>0</v>
      </c>
    </row>
    <row r="20" spans="1:4">
      <c r="A20" s="34"/>
      <c r="B20" s="111" t="s">
        <v>60</v>
      </c>
      <c r="C20" s="188"/>
      <c r="D20" s="190">
        <f>'[67]Приложения 4.6'!$D$18</f>
        <v>41008.187479459673</v>
      </c>
    </row>
    <row r="21" spans="1:4">
      <c r="A21" s="34"/>
      <c r="B21" s="35" t="s">
        <v>61</v>
      </c>
      <c r="C21" s="188"/>
      <c r="D21" s="190">
        <f>'[67]Приложения 4.6'!$D$19</f>
        <v>12384.472618796821</v>
      </c>
    </row>
    <row r="22" spans="1:4">
      <c r="A22" s="34"/>
      <c r="B22" s="35" t="s">
        <v>62</v>
      </c>
      <c r="C22" s="188"/>
      <c r="D22" s="190">
        <f>'[67]Приложения 4.6'!$D$20</f>
        <v>123326.88646112999</v>
      </c>
    </row>
    <row r="23" spans="1:4" ht="15.75" hidden="1" customHeight="1">
      <c r="A23" s="34"/>
      <c r="B23" s="36" t="s">
        <v>63</v>
      </c>
      <c r="C23" s="188">
        <v>1500</v>
      </c>
      <c r="D23" s="190">
        <v>1500</v>
      </c>
    </row>
    <row r="24" spans="1:4" ht="31.5">
      <c r="A24" s="34"/>
      <c r="B24" s="35" t="s">
        <v>64</v>
      </c>
      <c r="C24" s="188"/>
      <c r="D24" s="190"/>
    </row>
    <row r="25" spans="1:4" ht="47.25">
      <c r="A25" s="34"/>
      <c r="B25" s="35" t="s">
        <v>65</v>
      </c>
      <c r="C25" s="188">
        <v>0</v>
      </c>
      <c r="D25" s="190">
        <f>'[67]Приложения 4.6'!$D$24</f>
        <v>14418.75864</v>
      </c>
    </row>
    <row r="26" spans="1:4" ht="15.75" hidden="1" customHeight="1">
      <c r="A26" s="34"/>
      <c r="B26" s="36" t="s">
        <v>66</v>
      </c>
      <c r="C26" s="188">
        <v>0</v>
      </c>
      <c r="D26" s="190">
        <v>0</v>
      </c>
    </row>
    <row r="27" spans="1:4" ht="63">
      <c r="A27" s="34"/>
      <c r="B27" s="35" t="s">
        <v>67</v>
      </c>
      <c r="C27" s="188"/>
      <c r="D27" s="190">
        <f>'[67]Приложения 4.6'!$D$26</f>
        <v>68697.047797854932</v>
      </c>
    </row>
    <row r="28" spans="1:4" ht="15.75" hidden="1" customHeight="1">
      <c r="A28" s="34"/>
      <c r="B28" s="36" t="s">
        <v>68</v>
      </c>
      <c r="C28" s="188">
        <v>0</v>
      </c>
      <c r="D28" s="190">
        <v>0</v>
      </c>
    </row>
    <row r="29" spans="1:4" ht="15.75" hidden="1" customHeight="1">
      <c r="A29" s="34"/>
      <c r="B29" s="37" t="s">
        <v>69</v>
      </c>
      <c r="C29" s="188">
        <v>0</v>
      </c>
      <c r="D29" s="190">
        <v>0</v>
      </c>
    </row>
    <row r="30" spans="1:4" ht="47.25">
      <c r="A30" s="34"/>
      <c r="B30" s="35" t="s">
        <v>70</v>
      </c>
      <c r="C30" s="188"/>
      <c r="D30" s="190"/>
    </row>
    <row r="31" spans="1:4">
      <c r="A31" s="34"/>
      <c r="B31" s="35" t="s">
        <v>71</v>
      </c>
      <c r="C31" s="188"/>
      <c r="D31" s="190">
        <f>'[67]Приложения 4.6'!$D$34</f>
        <v>29790.795959999999</v>
      </c>
    </row>
    <row r="32" spans="1:4" ht="15.75" hidden="1" customHeight="1">
      <c r="A32" s="34"/>
      <c r="B32" s="112" t="s">
        <v>72</v>
      </c>
      <c r="C32" s="188">
        <v>0</v>
      </c>
      <c r="D32" s="190">
        <v>0</v>
      </c>
    </row>
    <row r="33" spans="1:4" ht="15.75" hidden="1" customHeight="1">
      <c r="A33" s="34"/>
      <c r="B33" s="112" t="s">
        <v>73</v>
      </c>
      <c r="C33" s="188">
        <v>0</v>
      </c>
      <c r="D33" s="190">
        <v>0</v>
      </c>
    </row>
    <row r="34" spans="1:4" ht="15.75" hidden="1" customHeight="1">
      <c r="A34" s="34"/>
      <c r="B34" s="112" t="s">
        <v>74</v>
      </c>
      <c r="C34" s="188">
        <v>0</v>
      </c>
      <c r="D34" s="190">
        <v>0</v>
      </c>
    </row>
    <row r="35" spans="1:4" ht="15.75" hidden="1" customHeight="1">
      <c r="A35" s="34"/>
      <c r="B35" s="112" t="s">
        <v>75</v>
      </c>
      <c r="C35" s="188">
        <v>0</v>
      </c>
      <c r="D35" s="190">
        <v>0</v>
      </c>
    </row>
    <row r="36" spans="1:4" ht="15.75" hidden="1" customHeight="1">
      <c r="A36" s="34"/>
      <c r="B36" s="112" t="s">
        <v>76</v>
      </c>
      <c r="C36" s="188">
        <v>0</v>
      </c>
      <c r="D36" s="190">
        <v>0</v>
      </c>
    </row>
    <row r="37" spans="1:4">
      <c r="A37" s="34"/>
      <c r="B37" s="35" t="s">
        <v>77</v>
      </c>
      <c r="C37" s="188">
        <v>0</v>
      </c>
      <c r="D37" s="190">
        <v>0</v>
      </c>
    </row>
    <row r="38" spans="1:4">
      <c r="A38" s="34"/>
      <c r="B38" s="35" t="s">
        <v>78</v>
      </c>
      <c r="C38" s="188"/>
      <c r="D38" s="190">
        <v>0</v>
      </c>
    </row>
    <row r="39" spans="1:4" ht="31.5">
      <c r="A39" s="34"/>
      <c r="B39" s="35" t="s">
        <v>79</v>
      </c>
      <c r="C39" s="188"/>
      <c r="D39" s="190">
        <v>0</v>
      </c>
    </row>
    <row r="40" spans="1:4" ht="31.5">
      <c r="A40" s="34"/>
      <c r="B40" s="35" t="s">
        <v>80</v>
      </c>
      <c r="C40" s="188"/>
      <c r="D40" s="190"/>
    </row>
    <row r="41" spans="1:4">
      <c r="A41" s="34"/>
      <c r="B41" s="35" t="s">
        <v>81</v>
      </c>
      <c r="C41" s="188">
        <v>0</v>
      </c>
      <c r="D41" s="190">
        <v>0</v>
      </c>
    </row>
    <row r="42" spans="1:4">
      <c r="A42" s="113"/>
      <c r="B42" s="35" t="s">
        <v>82</v>
      </c>
      <c r="C42" s="188">
        <v>0</v>
      </c>
      <c r="D42" s="190">
        <v>0</v>
      </c>
    </row>
    <row r="43" spans="1:4">
      <c r="A43" s="34"/>
      <c r="B43" s="35" t="s">
        <v>83</v>
      </c>
      <c r="C43" s="188">
        <v>0</v>
      </c>
      <c r="D43" s="189">
        <v>0</v>
      </c>
    </row>
    <row r="44" spans="1:4">
      <c r="A44" s="34"/>
      <c r="B44" s="35" t="s">
        <v>84</v>
      </c>
      <c r="C44" s="188"/>
      <c r="D44" s="189"/>
    </row>
    <row r="45" spans="1:4" ht="16.5" thickBot="1">
      <c r="A45" s="38"/>
      <c r="B45" s="39" t="s">
        <v>85</v>
      </c>
      <c r="C45" s="191"/>
      <c r="D45" s="192"/>
    </row>
    <row r="46" spans="1:4" ht="16.5" thickBot="1">
      <c r="A46" s="29" t="s">
        <v>86</v>
      </c>
      <c r="B46" s="114" t="s">
        <v>87</v>
      </c>
      <c r="C46" s="184">
        <f>C47+C48+C49+C50</f>
        <v>0</v>
      </c>
      <c r="D46" s="185">
        <f>D47+D48+D49+D50</f>
        <v>0</v>
      </c>
    </row>
    <row r="47" spans="1:4" ht="31.5">
      <c r="A47" s="40"/>
      <c r="B47" s="32" t="s">
        <v>88</v>
      </c>
      <c r="C47" s="186">
        <v>0</v>
      </c>
      <c r="D47" s="187">
        <v>0</v>
      </c>
    </row>
    <row r="48" spans="1:4">
      <c r="A48" s="41"/>
      <c r="B48" s="35" t="s">
        <v>89</v>
      </c>
      <c r="C48" s="188">
        <v>0</v>
      </c>
      <c r="D48" s="189">
        <v>0</v>
      </c>
    </row>
    <row r="49" spans="1:4" ht="31.5">
      <c r="A49" s="113"/>
      <c r="B49" s="35" t="s">
        <v>90</v>
      </c>
      <c r="C49" s="188">
        <v>0</v>
      </c>
      <c r="D49" s="189">
        <v>0</v>
      </c>
    </row>
    <row r="50" spans="1:4">
      <c r="A50" s="41"/>
      <c r="B50" s="35" t="s">
        <v>91</v>
      </c>
      <c r="C50" s="188">
        <f>SUM(C51:C52)</f>
        <v>0</v>
      </c>
      <c r="D50" s="189">
        <f>SUM(D51:D52)</f>
        <v>0</v>
      </c>
    </row>
    <row r="51" spans="1:4" s="43" customFormat="1">
      <c r="A51" s="42"/>
      <c r="B51" s="115" t="s">
        <v>92</v>
      </c>
      <c r="C51" s="193"/>
      <c r="D51" s="190">
        <v>0</v>
      </c>
    </row>
    <row r="52" spans="1:4" ht="16.5" thickBot="1">
      <c r="A52" s="44"/>
      <c r="B52" s="116" t="s">
        <v>93</v>
      </c>
      <c r="C52" s="191">
        <v>0</v>
      </c>
      <c r="D52" s="192">
        <v>0</v>
      </c>
    </row>
    <row r="53" spans="1:4" ht="16.5" thickBot="1">
      <c r="A53" s="45" t="s">
        <v>94</v>
      </c>
      <c r="B53" s="117" t="s">
        <v>95</v>
      </c>
      <c r="C53" s="184">
        <f>C54+C55+C56+C57</f>
        <v>0</v>
      </c>
      <c r="D53" s="185">
        <f>D54+D55+D56+D57</f>
        <v>0</v>
      </c>
    </row>
    <row r="54" spans="1:4">
      <c r="A54" s="113"/>
      <c r="B54" s="118" t="s">
        <v>96</v>
      </c>
      <c r="C54" s="186">
        <v>0</v>
      </c>
      <c r="D54" s="187">
        <v>0</v>
      </c>
    </row>
    <row r="55" spans="1:4">
      <c r="A55" s="41"/>
      <c r="B55" s="119" t="s">
        <v>97</v>
      </c>
      <c r="C55" s="188"/>
      <c r="D55" s="189">
        <v>0</v>
      </c>
    </row>
    <row r="56" spans="1:4">
      <c r="A56" s="120"/>
      <c r="B56" s="119" t="s">
        <v>98</v>
      </c>
      <c r="C56" s="188"/>
      <c r="D56" s="189"/>
    </row>
    <row r="57" spans="1:4" ht="16.5" thickBot="1">
      <c r="A57" s="121"/>
      <c r="B57" s="116" t="s">
        <v>99</v>
      </c>
      <c r="C57" s="191"/>
      <c r="D57" s="192"/>
    </row>
    <row r="58" spans="1:4" ht="16.5" thickBot="1">
      <c r="A58" s="45" t="s">
        <v>100</v>
      </c>
      <c r="B58" s="117" t="s">
        <v>101</v>
      </c>
      <c r="C58" s="184"/>
      <c r="D58" s="185">
        <v>0</v>
      </c>
    </row>
    <row r="59" spans="1:4" ht="16.5" thickBot="1">
      <c r="A59" s="45" t="s">
        <v>102</v>
      </c>
      <c r="B59" s="117" t="s">
        <v>103</v>
      </c>
      <c r="C59" s="184">
        <v>0</v>
      </c>
      <c r="D59" s="194">
        <v>0</v>
      </c>
    </row>
    <row r="60" spans="1:4">
      <c r="A60" s="40" t="s">
        <v>104</v>
      </c>
      <c r="B60" s="118" t="s">
        <v>105</v>
      </c>
      <c r="C60" s="195">
        <f>C9+C46+C53+C58+C59</f>
        <v>0</v>
      </c>
      <c r="D60" s="196">
        <f>D9+D46+D53+D58+D59</f>
        <v>530874.53916609369</v>
      </c>
    </row>
    <row r="61" spans="1:4">
      <c r="A61" s="41" t="s">
        <v>106</v>
      </c>
      <c r="B61" s="119" t="s">
        <v>107</v>
      </c>
      <c r="C61" s="188"/>
      <c r="D61" s="189"/>
    </row>
    <row r="62" spans="1:4">
      <c r="A62" s="41" t="s">
        <v>108</v>
      </c>
      <c r="B62" s="119" t="s">
        <v>109</v>
      </c>
      <c r="C62" s="188"/>
      <c r="D62" s="189"/>
    </row>
    <row r="63" spans="1:4">
      <c r="A63" s="41" t="s">
        <v>110</v>
      </c>
      <c r="B63" s="119" t="s">
        <v>111</v>
      </c>
      <c r="C63" s="188"/>
      <c r="D63" s="189"/>
    </row>
    <row r="64" spans="1:4" ht="16.5" thickBot="1">
      <c r="A64" s="26" t="s">
        <v>112</v>
      </c>
      <c r="B64" s="122" t="s">
        <v>113</v>
      </c>
      <c r="C64" s="197">
        <f>C60</f>
        <v>0</v>
      </c>
      <c r="D64" s="198">
        <f>D60</f>
        <v>530874.53916609369</v>
      </c>
    </row>
    <row r="65" spans="1:4">
      <c r="A65" s="46"/>
      <c r="B65" s="47"/>
      <c r="C65" s="48"/>
      <c r="D65" s="49"/>
    </row>
    <row r="66" spans="1:4" ht="243.75" customHeight="1">
      <c r="A66" s="161" t="s">
        <v>114</v>
      </c>
      <c r="B66" s="161"/>
      <c r="C66" s="161"/>
      <c r="D66" s="161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60" zoomScaleNormal="60" workbookViewId="0">
      <selection activeCell="E12" sqref="E12"/>
    </sheetView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9" style="2" customWidth="1"/>
    <col min="5" max="5" width="24.7109375" style="2" customWidth="1"/>
    <col min="6" max="6" width="18.85546875" style="2" customWidth="1"/>
    <col min="7" max="7" width="26.42578125" style="2" customWidth="1"/>
    <col min="8" max="8" width="1.4257812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51" t="s">
        <v>178</v>
      </c>
      <c r="B5" s="151"/>
      <c r="C5" s="151"/>
      <c r="D5" s="151"/>
      <c r="E5" s="151"/>
      <c r="F5" s="151"/>
      <c r="G5" s="151"/>
    </row>
    <row r="6" spans="1:7" ht="16.5" thickBot="1"/>
    <row r="7" spans="1:7" s="128" customFormat="1" ht="15.75" customHeight="1" thickBot="1">
      <c r="A7" s="164" t="s">
        <v>3</v>
      </c>
      <c r="B7" s="166" t="s">
        <v>4</v>
      </c>
      <c r="C7" s="166" t="s">
        <v>5</v>
      </c>
      <c r="D7" s="166" t="s">
        <v>6</v>
      </c>
      <c r="E7" s="168"/>
      <c r="F7" s="169" t="s">
        <v>7</v>
      </c>
      <c r="G7" s="168"/>
    </row>
    <row r="8" spans="1:7" s="128" customFormat="1" ht="38.25" customHeight="1" thickBot="1">
      <c r="A8" s="165"/>
      <c r="B8" s="167"/>
      <c r="C8" s="167"/>
      <c r="D8" s="129" t="s">
        <v>169</v>
      </c>
      <c r="E8" s="130" t="s">
        <v>170</v>
      </c>
      <c r="F8" s="131" t="s">
        <v>169</v>
      </c>
      <c r="G8" s="130" t="s">
        <v>170</v>
      </c>
    </row>
    <row r="9" spans="1:7" ht="47.25">
      <c r="A9" s="7">
        <v>1</v>
      </c>
      <c r="B9" s="8" t="s">
        <v>8</v>
      </c>
      <c r="C9" s="9" t="s">
        <v>9</v>
      </c>
      <c r="D9" s="199">
        <v>0</v>
      </c>
      <c r="E9" s="202">
        <f>'[67]Приложение 6.2'!$E$10</f>
        <v>530874.53916609369</v>
      </c>
      <c r="F9" s="10" t="s">
        <v>10</v>
      </c>
      <c r="G9" s="11" t="s">
        <v>10</v>
      </c>
    </row>
    <row r="10" spans="1:7" ht="126">
      <c r="A10" s="12" t="s">
        <v>11</v>
      </c>
      <c r="B10" s="13" t="s">
        <v>12</v>
      </c>
      <c r="C10" s="14" t="s">
        <v>9</v>
      </c>
      <c r="D10" s="200">
        <v>0</v>
      </c>
      <c r="E10" s="203">
        <f>'[67]Приложение 6.2'!$E$11</f>
        <v>530874.53916609369</v>
      </c>
      <c r="F10" s="10" t="s">
        <v>10</v>
      </c>
      <c r="G10" s="11" t="s">
        <v>10</v>
      </c>
    </row>
    <row r="11" spans="1:7" ht="47.25">
      <c r="A11" s="12" t="s">
        <v>13</v>
      </c>
      <c r="B11" s="13" t="s">
        <v>14</v>
      </c>
      <c r="C11" s="14" t="s">
        <v>15</v>
      </c>
      <c r="D11" s="200">
        <v>0</v>
      </c>
      <c r="E11" s="203">
        <f>'[67]Приложение 6.2'!$E$12</f>
        <v>504.39800000000002</v>
      </c>
      <c r="F11" s="10" t="s">
        <v>10</v>
      </c>
      <c r="G11" s="11" t="s">
        <v>10</v>
      </c>
    </row>
    <row r="12" spans="1:7" ht="174" customHeight="1">
      <c r="A12" s="12" t="s">
        <v>16</v>
      </c>
      <c r="B12" s="13" t="s">
        <v>17</v>
      </c>
      <c r="C12" s="14" t="s">
        <v>15</v>
      </c>
      <c r="D12" s="200">
        <f>D11</f>
        <v>0</v>
      </c>
      <c r="E12" s="203">
        <f>E11</f>
        <v>504.39800000000002</v>
      </c>
      <c r="F12" s="10" t="s">
        <v>10</v>
      </c>
      <c r="G12" s="11" t="s">
        <v>10</v>
      </c>
    </row>
    <row r="13" spans="1:7" ht="31.5">
      <c r="A13" s="12" t="s">
        <v>18</v>
      </c>
      <c r="B13" s="13" t="s">
        <v>19</v>
      </c>
      <c r="C13" s="14" t="s">
        <v>20</v>
      </c>
      <c r="D13" s="200">
        <v>0</v>
      </c>
      <c r="E13" s="203">
        <f>'[67]Приложение 6.2'!$E$14</f>
        <v>214.05500000000001</v>
      </c>
      <c r="F13" s="10" t="s">
        <v>10</v>
      </c>
      <c r="G13" s="11" t="s">
        <v>10</v>
      </c>
    </row>
    <row r="14" spans="1:7" ht="126">
      <c r="A14" s="12" t="s">
        <v>21</v>
      </c>
      <c r="B14" s="13" t="s">
        <v>22</v>
      </c>
      <c r="C14" s="14" t="s">
        <v>20</v>
      </c>
      <c r="D14" s="200">
        <f>D13</f>
        <v>0</v>
      </c>
      <c r="E14" s="203">
        <f>E13</f>
        <v>214.05500000000001</v>
      </c>
      <c r="F14" s="10" t="s">
        <v>10</v>
      </c>
      <c r="G14" s="11" t="s">
        <v>10</v>
      </c>
    </row>
    <row r="15" spans="1:7" ht="110.25">
      <c r="A15" s="12" t="s">
        <v>23</v>
      </c>
      <c r="B15" s="13" t="s">
        <v>24</v>
      </c>
      <c r="C15" s="14"/>
      <c r="D15" s="177"/>
      <c r="E15" s="177"/>
      <c r="F15" s="10" t="s">
        <v>10</v>
      </c>
      <c r="G15" s="11" t="s">
        <v>10</v>
      </c>
    </row>
    <row r="16" spans="1:7" ht="31.5">
      <c r="A16" s="12" t="s">
        <v>25</v>
      </c>
      <c r="B16" s="13" t="s">
        <v>26</v>
      </c>
      <c r="C16" s="14" t="s">
        <v>27</v>
      </c>
      <c r="D16" s="200">
        <f>IF(D11=0,0,D9/D11)</f>
        <v>0</v>
      </c>
      <c r="E16" s="200">
        <f>E9/E11</f>
        <v>1052.4913642918759</v>
      </c>
      <c r="F16" s="10" t="s">
        <v>10</v>
      </c>
      <c r="G16" s="11" t="s">
        <v>10</v>
      </c>
    </row>
    <row r="17" spans="1:7" ht="31.5">
      <c r="A17" s="12" t="s">
        <v>28</v>
      </c>
      <c r="B17" s="13" t="s">
        <v>29</v>
      </c>
      <c r="C17" s="14"/>
      <c r="D17" s="177"/>
      <c r="E17" s="177"/>
      <c r="F17" s="10" t="s">
        <v>10</v>
      </c>
      <c r="G17" s="11" t="s">
        <v>10</v>
      </c>
    </row>
    <row r="18" spans="1:7">
      <c r="A18" s="12"/>
      <c r="B18" s="13" t="s">
        <v>30</v>
      </c>
      <c r="C18" s="14" t="s">
        <v>27</v>
      </c>
      <c r="D18" s="200"/>
      <c r="E18" s="177"/>
      <c r="F18" s="10" t="s">
        <v>10</v>
      </c>
      <c r="G18" s="11" t="s">
        <v>10</v>
      </c>
    </row>
    <row r="19" spans="1:7" ht="38.25" customHeight="1">
      <c r="A19" s="12"/>
      <c r="B19" s="13" t="s">
        <v>31</v>
      </c>
      <c r="C19" s="14" t="s">
        <v>32</v>
      </c>
      <c r="D19" s="200">
        <f>IF(D13=0,0,D9/D13/12)</f>
        <v>0</v>
      </c>
      <c r="E19" s="200">
        <f>E9/E13/12</f>
        <v>206.67372838993626</v>
      </c>
      <c r="F19" s="10" t="s">
        <v>10</v>
      </c>
      <c r="G19" s="11" t="s">
        <v>10</v>
      </c>
    </row>
    <row r="20" spans="1:7" ht="78.75">
      <c r="A20" s="12" t="s">
        <v>33</v>
      </c>
      <c r="B20" s="13" t="s">
        <v>34</v>
      </c>
      <c r="C20" s="14"/>
      <c r="D20" s="177"/>
      <c r="E20" s="177"/>
      <c r="F20" s="10" t="s">
        <v>10</v>
      </c>
      <c r="G20" s="11" t="s">
        <v>10</v>
      </c>
    </row>
    <row r="21" spans="1:7" ht="78.75">
      <c r="A21" s="12" t="s">
        <v>35</v>
      </c>
      <c r="B21" s="13" t="s">
        <v>36</v>
      </c>
      <c r="C21" s="14"/>
      <c r="D21" s="177"/>
      <c r="E21" s="177"/>
      <c r="F21" s="10" t="s">
        <v>10</v>
      </c>
      <c r="G21" s="11" t="s">
        <v>10</v>
      </c>
    </row>
    <row r="22" spans="1:7" ht="31.5">
      <c r="A22" s="12" t="s">
        <v>37</v>
      </c>
      <c r="B22" s="13" t="s">
        <v>26</v>
      </c>
      <c r="C22" s="14" t="s">
        <v>27</v>
      </c>
      <c r="D22" s="200">
        <f>IF(D11=0,0,(D9-D10)/D11)</f>
        <v>0</v>
      </c>
      <c r="E22" s="200">
        <f>(E9-E10)/E11</f>
        <v>0</v>
      </c>
      <c r="F22" s="10" t="s">
        <v>10</v>
      </c>
      <c r="G22" s="11" t="s">
        <v>10</v>
      </c>
    </row>
    <row r="23" spans="1:7" ht="31.5">
      <c r="A23" s="12" t="s">
        <v>38</v>
      </c>
      <c r="B23" s="13" t="s">
        <v>39</v>
      </c>
      <c r="C23" s="14"/>
      <c r="D23" s="177"/>
      <c r="E23" s="177"/>
      <c r="F23" s="10" t="s">
        <v>10</v>
      </c>
      <c r="G23" s="11" t="s">
        <v>10</v>
      </c>
    </row>
    <row r="24" spans="1:7">
      <c r="A24" s="12"/>
      <c r="B24" s="13" t="s">
        <v>30</v>
      </c>
      <c r="C24" s="14" t="s">
        <v>27</v>
      </c>
      <c r="D24" s="177"/>
      <c r="E24" s="177"/>
      <c r="F24" s="10" t="s">
        <v>10</v>
      </c>
      <c r="G24" s="11" t="s">
        <v>10</v>
      </c>
    </row>
    <row r="25" spans="1:7" ht="31.5">
      <c r="A25" s="12"/>
      <c r="B25" s="13" t="s">
        <v>31</v>
      </c>
      <c r="C25" s="14" t="s">
        <v>32</v>
      </c>
      <c r="D25" s="200">
        <f>IF(D14=0,0,(D9-D10)/D14/12)</f>
        <v>0</v>
      </c>
      <c r="E25" s="200">
        <f>(E9-E10)/E14/12</f>
        <v>0</v>
      </c>
      <c r="F25" s="10" t="s">
        <v>10</v>
      </c>
      <c r="G25" s="11" t="s">
        <v>10</v>
      </c>
    </row>
    <row r="26" spans="1:7" ht="78.75">
      <c r="A26" s="12" t="s">
        <v>40</v>
      </c>
      <c r="B26" s="13" t="s">
        <v>41</v>
      </c>
      <c r="C26" s="14"/>
      <c r="D26" s="177"/>
      <c r="E26" s="177"/>
      <c r="F26" s="10" t="s">
        <v>10</v>
      </c>
      <c r="G26" s="11" t="s">
        <v>10</v>
      </c>
    </row>
    <row r="27" spans="1:7" ht="31.5">
      <c r="A27" s="12" t="s">
        <v>42</v>
      </c>
      <c r="B27" s="13" t="s">
        <v>26</v>
      </c>
      <c r="C27" s="14" t="s">
        <v>27</v>
      </c>
      <c r="D27" s="200">
        <f>IF((D11+D12)=0,0,(D9-D10)/D11+D10/D12)</f>
        <v>0</v>
      </c>
      <c r="E27" s="200">
        <f>(E9-E10)/E11+E10/E12</f>
        <v>1052.4913642918759</v>
      </c>
      <c r="F27" s="10" t="s">
        <v>10</v>
      </c>
      <c r="G27" s="11" t="s">
        <v>10</v>
      </c>
    </row>
    <row r="28" spans="1:7" ht="31.5">
      <c r="A28" s="12" t="s">
        <v>43</v>
      </c>
      <c r="B28" s="13" t="s">
        <v>39</v>
      </c>
      <c r="C28" s="14"/>
      <c r="D28" s="177"/>
      <c r="E28" s="177"/>
      <c r="F28" s="10" t="s">
        <v>10</v>
      </c>
      <c r="G28" s="11" t="s">
        <v>10</v>
      </c>
    </row>
    <row r="29" spans="1:7">
      <c r="A29" s="12"/>
      <c r="B29" s="13" t="s">
        <v>30</v>
      </c>
      <c r="C29" s="14" t="s">
        <v>27</v>
      </c>
      <c r="D29" s="177"/>
      <c r="E29" s="177"/>
      <c r="F29" s="10" t="s">
        <v>10</v>
      </c>
      <c r="G29" s="11" t="s">
        <v>10</v>
      </c>
    </row>
    <row r="30" spans="1:7" ht="32.25" thickBot="1">
      <c r="A30" s="15"/>
      <c r="B30" s="16" t="s">
        <v>31</v>
      </c>
      <c r="C30" s="6" t="s">
        <v>32</v>
      </c>
      <c r="D30" s="201">
        <f>IF((D13+D14)=0,0,(D9-D10)/D13/12+D10/D14/12)</f>
        <v>0</v>
      </c>
      <c r="E30" s="201">
        <f>(E9-E10)/E13/12+E10/E14/12</f>
        <v>206.67372838993626</v>
      </c>
      <c r="F30" s="17" t="s">
        <v>10</v>
      </c>
      <c r="G30" s="18" t="s">
        <v>10</v>
      </c>
    </row>
    <row r="32" spans="1:7" ht="216.75" customHeight="1">
      <c r="A32" s="162" t="s">
        <v>44</v>
      </c>
      <c r="B32" s="163"/>
      <c r="C32" s="163"/>
      <c r="D32" s="163"/>
      <c r="E32" s="163"/>
      <c r="F32" s="163"/>
      <c r="G32" s="163"/>
    </row>
  </sheetData>
  <mergeCells count="7">
    <mergeCell ref="A32:G32"/>
    <mergeCell ref="A5:G5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  <vt:lpstr>'Расчет тарифов'!Область_печати</vt:lpstr>
      <vt:lpstr>'Смета расходов'!Область_печати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2016-05-04T04:30:01Z</dcterms:created>
  <dcterms:modified xsi:type="dcterms:W3CDTF">2016-12-01T03:13:40Z</dcterms:modified>
</cp:coreProperties>
</file>