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00" windowHeight="12030"/>
  </bookViews>
  <sheets>
    <sheet name="Линии П 2.1" sheetId="1" r:id="rId1"/>
    <sheet name="Оборудование П 2.2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OLE_LINK1_1">#REF!</definedName>
    <definedName name="OLE_LINK1_2">'[1]Центральный,Куйбышевский'!#REF!</definedName>
    <definedName name="OLE_LINK1_5">#REF!</definedName>
    <definedName name="_xlnm.Print_Titles" localSheetId="1">'Оборудование П 2.2'!#REF!</definedName>
    <definedName name="_xlnm.Print_Area" localSheetId="0">'Линии П 2.1'!$A$1:$J$50</definedName>
    <definedName name="_xlnm.Print_Area" localSheetId="1">'Оборудование П 2.2'!$A$1:$I$59</definedName>
  </definedNames>
  <calcPr calcId="125725"/>
</workbook>
</file>

<file path=xl/calcChain.xml><?xml version="1.0" encoding="utf-8"?>
<calcChain xmlns="http://schemas.openxmlformats.org/spreadsheetml/2006/main">
  <c r="S59" i="2"/>
  <c r="R59"/>
  <c r="S58"/>
  <c r="R58"/>
  <c r="Q58"/>
  <c r="E58"/>
  <c r="S55"/>
  <c r="R55"/>
  <c r="S54"/>
  <c r="R54"/>
  <c r="Q54"/>
  <c r="F52"/>
  <c r="F51"/>
  <c r="F58"/>
  <c r="E50"/>
  <c r="E49"/>
  <c r="F49"/>
  <c r="E48"/>
  <c r="F48"/>
  <c r="E47"/>
  <c r="E46"/>
  <c r="E45"/>
  <c r="E44"/>
  <c r="E43"/>
  <c r="E42"/>
  <c r="E41"/>
  <c r="F41"/>
  <c r="E40"/>
  <c r="E39"/>
  <c r="E38"/>
  <c r="E37"/>
  <c r="E36"/>
  <c r="E35"/>
  <c r="F35"/>
  <c r="E34"/>
  <c r="E33"/>
  <c r="E32"/>
  <c r="E31"/>
  <c r="F31"/>
  <c r="E30"/>
  <c r="E29"/>
  <c r="E28"/>
  <c r="E27"/>
  <c r="E26"/>
  <c r="E25"/>
  <c r="E24"/>
  <c r="R56"/>
  <c r="E23"/>
  <c r="E22"/>
  <c r="F22"/>
  <c r="E21"/>
  <c r="E20"/>
  <c r="E19"/>
  <c r="E18"/>
  <c r="E17"/>
  <c r="E16"/>
  <c r="E15"/>
  <c r="F14"/>
  <c r="F13"/>
  <c r="F12"/>
  <c r="F11"/>
  <c r="E44" i="1"/>
  <c r="G43"/>
  <c r="G42"/>
  <c r="F41"/>
  <c r="F40"/>
  <c r="F44"/>
  <c r="F49"/>
  <c r="E39"/>
  <c r="E38"/>
  <c r="G37"/>
  <c r="F36"/>
  <c r="G35"/>
  <c r="G34"/>
  <c r="F33"/>
  <c r="F39"/>
  <c r="F48"/>
  <c r="F32"/>
  <c r="G31"/>
  <c r="F30"/>
  <c r="F29"/>
  <c r="F28"/>
  <c r="F38"/>
  <c r="F47"/>
  <c r="F27"/>
  <c r="F46"/>
  <c r="F45" s="1"/>
  <c r="E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27"/>
  <c r="G46"/>
  <c r="A3"/>
  <c r="E56" i="2"/>
  <c r="E55"/>
  <c r="E54"/>
  <c r="F15"/>
  <c r="F16"/>
  <c r="F17"/>
  <c r="F18"/>
  <c r="F19"/>
  <c r="F20"/>
  <c r="F21"/>
  <c r="F23"/>
  <c r="F24"/>
  <c r="F25"/>
  <c r="F26"/>
  <c r="F27"/>
  <c r="F28"/>
  <c r="F29"/>
  <c r="F30"/>
  <c r="F32"/>
  <c r="F33"/>
  <c r="F34"/>
  <c r="F36"/>
  <c r="F37"/>
  <c r="F38"/>
  <c r="F39"/>
  <c r="F40"/>
  <c r="F42"/>
  <c r="F43"/>
  <c r="F44"/>
  <c r="F45"/>
  <c r="F46"/>
  <c r="F47"/>
  <c r="F50"/>
  <c r="S56"/>
  <c r="G28" i="1"/>
  <c r="G29"/>
  <c r="G30"/>
  <c r="G32"/>
  <c r="G33"/>
  <c r="G39"/>
  <c r="G48"/>
  <c r="G36"/>
  <c r="G38"/>
  <c r="G47"/>
  <c r="G40"/>
  <c r="G41"/>
  <c r="E57" i="2"/>
  <c r="E53"/>
  <c r="F54"/>
  <c r="F56"/>
  <c r="F55"/>
  <c r="G44" i="1"/>
  <c r="G49"/>
  <c r="G45"/>
  <c r="F57" i="2"/>
  <c r="F53"/>
  <c r="Q56"/>
  <c r="K53"/>
</calcChain>
</file>

<file path=xl/sharedStrings.xml><?xml version="1.0" encoding="utf-8"?>
<sst xmlns="http://schemas.openxmlformats.org/spreadsheetml/2006/main" count="160" uniqueCount="78">
  <si>
    <t>Объем воздушных линий электропередач (ВЛЭП) и кабельных линий электропередач (КЛЭП) в условных единицах в зависимости от протяженности, напряжения, конструктивного использования и материала опор</t>
  </si>
  <si>
    <t>Таблица  П.2.1</t>
  </si>
  <si>
    <t>ЛЭП</t>
  </si>
  <si>
    <t xml:space="preserve">Напряжение, кВ </t>
  </si>
  <si>
    <t>Количество цепей на опоре</t>
  </si>
  <si>
    <t>Материал опор</t>
  </si>
  <si>
    <t xml:space="preserve">2014 (утв.) </t>
  </si>
  <si>
    <t>Количество условных единиц (у) на 100 км трассы ЛЭП</t>
  </si>
  <si>
    <t>Протяженность</t>
  </si>
  <si>
    <t>Объем условных единиц</t>
  </si>
  <si>
    <t>у/100км</t>
  </si>
  <si>
    <t>км</t>
  </si>
  <si>
    <t>у</t>
  </si>
  <si>
    <t>ВЛЭП</t>
  </si>
  <si>
    <t>400-500</t>
  </si>
  <si>
    <t>металл</t>
  </si>
  <si>
    <t>ж/бетон</t>
  </si>
  <si>
    <t>330</t>
  </si>
  <si>
    <t>1</t>
  </si>
  <si>
    <t>2</t>
  </si>
  <si>
    <t>дерево</t>
  </si>
  <si>
    <t>110-150</t>
  </si>
  <si>
    <t>КЛЭП</t>
  </si>
  <si>
    <t>-</t>
  </si>
  <si>
    <t xml:space="preserve">ВН, всего </t>
  </si>
  <si>
    <t xml:space="preserve"> 1 - 20 </t>
  </si>
  <si>
    <t>дерево на ж/б пасынках</t>
  </si>
  <si>
    <t>ж/бетон, металл</t>
  </si>
  <si>
    <t xml:space="preserve"> 20 -35</t>
  </si>
  <si>
    <t xml:space="preserve"> 3 - 10</t>
  </si>
  <si>
    <t>СН-1, всего</t>
  </si>
  <si>
    <t>СН-2, всего</t>
  </si>
  <si>
    <t xml:space="preserve">0,4 кВ </t>
  </si>
  <si>
    <t xml:space="preserve">до 1 кВ </t>
  </si>
  <si>
    <t>НН, всего</t>
  </si>
  <si>
    <t>Итого</t>
  </si>
  <si>
    <t>Всего</t>
  </si>
  <si>
    <t>ВН</t>
  </si>
  <si>
    <t>СН1</t>
  </si>
  <si>
    <t>СН2</t>
  </si>
  <si>
    <t>НН</t>
  </si>
  <si>
    <t xml:space="preserve">Объем подстанций 35 - 1150 кВ, трансформаторных подстанций (ТП), комплексных трансформаторных подстанций (КТП) и распределительных пунктов (РП) 0,4 - 20 кВ в условных единицах </t>
  </si>
  <si>
    <t>ООО "Горэлектросеть" г.Новокузнецк</t>
  </si>
  <si>
    <t>Таблица  П.2.2</t>
  </si>
  <si>
    <t>№ п/п</t>
  </si>
  <si>
    <t>Единица измерения</t>
  </si>
  <si>
    <t>Количество условных единиц (у) на единицу измерения</t>
  </si>
  <si>
    <t>Количество единиц измерения</t>
  </si>
  <si>
    <t>L1</t>
  </si>
  <si>
    <t>L2</t>
  </si>
  <si>
    <t>L3</t>
  </si>
  <si>
    <t>Подстанция</t>
  </si>
  <si>
    <t>Силовой трансформатор или реактор (одно- или трехфазный), или вольтодобавочный трансформатор)</t>
  </si>
  <si>
    <t>1-20</t>
  </si>
  <si>
    <t>ЕСЛИ В ДАННОЙ ГРАФЕ НУЖНЫ ТОЛЬКО ТМ СОБСТВЕННЫХ НУЖД, ТО 887 ИСПРАВЛЯЕМ  НА 4</t>
  </si>
  <si>
    <t>Ваккумный выключатель (3 фазы)</t>
  </si>
  <si>
    <t>Масляный  выключатель (3 фазы)</t>
  </si>
  <si>
    <t xml:space="preserve">Отделитель с короткозамыкателем     </t>
  </si>
  <si>
    <t xml:space="preserve">Выключатель  нагрузки </t>
  </si>
  <si>
    <t xml:space="preserve">Синхронный  компенсатор мощн. 50 Мвар    </t>
  </si>
  <si>
    <t xml:space="preserve">То же, 50 Мвар  и более    </t>
  </si>
  <si>
    <t>Статические  конденсаторы  (100 конд.)</t>
  </si>
  <si>
    <t>Мачтовая  (столбовая) ТП</t>
  </si>
  <si>
    <t>Однотрансформаторная ТП, КТП</t>
  </si>
  <si>
    <t>Двухтрансформаторная ТП, КТП</t>
  </si>
  <si>
    <t xml:space="preserve">Однотрансформаторная подстанция 35/0,4 кВ   </t>
  </si>
  <si>
    <t>Прочее оборудование (электросчетчики) 100 шт</t>
  </si>
  <si>
    <t>однофазные</t>
  </si>
  <si>
    <t>трехфазные</t>
  </si>
  <si>
    <t>СН-1</t>
  </si>
  <si>
    <t>СН-2</t>
  </si>
  <si>
    <t>Количество условных единиц относящихся к линиям  электропередачи (воздушным и кабельным линиям) на конец года</t>
  </si>
  <si>
    <t>в т.ч. количество условных единиц относящихся к воздушным линиям электропередачи на конец года</t>
  </si>
  <si>
    <t>в т.ч. количество условных единиц относящихся к кабельным линиям электропередачи на конец года</t>
  </si>
  <si>
    <t>Количество условных единиц относящихся к  подстанциям на конец года</t>
  </si>
  <si>
    <t>Общая протяженность сетей (воздушных и кабельных линий) на конец года</t>
  </si>
  <si>
    <t>Прочее</t>
  </si>
  <si>
    <t>2016 (план)</t>
  </si>
</sst>
</file>

<file path=xl/styles.xml><?xml version="1.0" encoding="utf-8"?>
<styleSheet xmlns="http://schemas.openxmlformats.org/spreadsheetml/2006/main">
  <numFmts count="8">
    <numFmt numFmtId="43" formatCode="_-* #,##0.00_р_._-;\-* #,##0.00_р_._-;_-* &quot;-&quot;??_р_._-;_-@_-"/>
    <numFmt numFmtId="164" formatCode="0.000"/>
    <numFmt numFmtId="165" formatCode="0.0"/>
    <numFmt numFmtId="166" formatCode="#,##0.0"/>
    <numFmt numFmtId="167" formatCode="#,##0.000000"/>
    <numFmt numFmtId="168" formatCode="#,##0.000"/>
    <numFmt numFmtId="169" formatCode="0.000%"/>
    <numFmt numFmtId="170" formatCode="#,##0.0000"/>
  </numFmts>
  <fonts count="22"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9"/>
      <name val="Tahoma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ahoma"/>
      <family val="2"/>
      <charset val="204"/>
    </font>
    <font>
      <sz val="10"/>
      <color indexed="8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5" fillId="0" borderId="1" applyBorder="0">
      <alignment horizontal="center" vertical="center" wrapText="1"/>
    </xf>
    <xf numFmtId="4" fontId="7" fillId="2" borderId="2" applyBorder="0">
      <alignment horizontal="right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43" fontId="1" fillId="0" borderId="0" applyFont="0" applyFill="0" applyBorder="0" applyAlignment="0" applyProtection="0"/>
    <xf numFmtId="4" fontId="1" fillId="3" borderId="0" applyFont="0" applyBorder="0">
      <alignment horizontal="right"/>
    </xf>
    <xf numFmtId="4" fontId="1" fillId="3" borderId="0" applyFont="0" applyBorder="0">
      <alignment horizontal="right"/>
    </xf>
    <xf numFmtId="4" fontId="7" fillId="4" borderId="4" applyBorder="0">
      <alignment horizontal="right"/>
    </xf>
  </cellStyleXfs>
  <cellXfs count="288">
    <xf numFmtId="0" fontId="0" fillId="0" borderId="0" xfId="0"/>
    <xf numFmtId="0" fontId="3" fillId="0" borderId="0" xfId="12" applyFont="1" applyFill="1"/>
    <xf numFmtId="0" fontId="2" fillId="0" borderId="0" xfId="12" applyFont="1" applyFill="1" applyAlignment="1">
      <alignment horizontal="center" vertical="center" wrapText="1"/>
    </xf>
    <xf numFmtId="164" fontId="2" fillId="0" borderId="0" xfId="12" applyNumberFormat="1" applyFont="1" applyFill="1" applyAlignment="1">
      <alignment horizontal="center" vertical="center" wrapText="1"/>
    </xf>
    <xf numFmtId="0" fontId="2" fillId="0" borderId="0" xfId="12" applyFont="1" applyFill="1" applyBorder="1" applyAlignment="1">
      <alignment horizontal="right"/>
    </xf>
    <xf numFmtId="0" fontId="2" fillId="0" borderId="0" xfId="12" applyFont="1" applyFill="1" applyAlignment="1">
      <alignment horizontal="center"/>
    </xf>
    <xf numFmtId="164" fontId="2" fillId="0" borderId="0" xfId="12" applyNumberFormat="1" applyFont="1" applyFill="1" applyAlignment="1">
      <alignment horizontal="center"/>
    </xf>
    <xf numFmtId="0" fontId="2" fillId="0" borderId="0" xfId="12" applyFont="1" applyFill="1" applyBorder="1" applyAlignment="1">
      <alignment horizontal="center" wrapText="1"/>
    </xf>
    <xf numFmtId="164" fontId="2" fillId="0" borderId="0" xfId="12" applyNumberFormat="1" applyFont="1" applyFill="1" applyBorder="1" applyAlignment="1">
      <alignment horizontal="center" wrapText="1"/>
    </xf>
    <xf numFmtId="0" fontId="2" fillId="0" borderId="0" xfId="12" applyFont="1" applyAlignment="1">
      <alignment horizontal="right"/>
    </xf>
    <xf numFmtId="0" fontId="2" fillId="0" borderId="5" xfId="1" applyFont="1" applyBorder="1" applyProtection="1">
      <alignment horizontal="center" vertical="center" wrapText="1"/>
    </xf>
    <xf numFmtId="164" fontId="2" fillId="0" borderId="2" xfId="1" applyNumberFormat="1" applyFont="1" applyBorder="1" applyProtection="1">
      <alignment horizontal="center" vertical="center" wrapText="1"/>
    </xf>
    <xf numFmtId="164" fontId="2" fillId="0" borderId="6" xfId="1" applyNumberFormat="1" applyFont="1" applyBorder="1" applyProtection="1">
      <alignment horizontal="center" vertical="center" wrapText="1"/>
    </xf>
    <xf numFmtId="0" fontId="2" fillId="0" borderId="2" xfId="1" applyFont="1" applyBorder="1" applyProtection="1">
      <alignment horizontal="center" vertical="center" wrapText="1"/>
    </xf>
    <xf numFmtId="0" fontId="2" fillId="0" borderId="6" xfId="1" applyFont="1" applyBorder="1" applyProtection="1">
      <alignment horizontal="center" vertical="center" wrapText="1"/>
    </xf>
    <xf numFmtId="0" fontId="3" fillId="0" borderId="2" xfId="12" applyFont="1" applyFill="1" applyBorder="1" applyAlignment="1" applyProtection="1">
      <alignment horizontal="center" vertical="center" wrapText="1"/>
    </xf>
    <xf numFmtId="164" fontId="3" fillId="3" borderId="6" xfId="29" applyNumberFormat="1" applyFont="1" applyBorder="1" applyAlignment="1" applyProtection="1">
      <alignment horizontal="right" vertical="center"/>
    </xf>
    <xf numFmtId="4" fontId="3" fillId="3" borderId="6" xfId="29" applyFont="1" applyBorder="1" applyAlignment="1" applyProtection="1">
      <alignment horizontal="right" vertical="center"/>
    </xf>
    <xf numFmtId="0" fontId="2" fillId="0" borderId="0" xfId="12" applyFont="1" applyFill="1"/>
    <xf numFmtId="0" fontId="3" fillId="0" borderId="2" xfId="12" applyFont="1" applyBorder="1" applyAlignment="1" applyProtection="1">
      <alignment horizontal="center" vertical="center" wrapText="1"/>
    </xf>
    <xf numFmtId="0" fontId="2" fillId="0" borderId="2" xfId="12" applyFont="1" applyBorder="1" applyAlignment="1" applyProtection="1">
      <alignment horizontal="center" vertical="center" wrapText="1"/>
    </xf>
    <xf numFmtId="164" fontId="3" fillId="3" borderId="2" xfId="2" applyNumberFormat="1" applyFont="1" applyFill="1" applyBorder="1" applyAlignment="1" applyProtection="1">
      <alignment horizontal="right" vertical="center"/>
    </xf>
    <xf numFmtId="164" fontId="2" fillId="3" borderId="6" xfId="29" applyNumberFormat="1" applyFont="1" applyBorder="1" applyAlignment="1" applyProtection="1">
      <alignment horizontal="right" vertical="center"/>
    </xf>
    <xf numFmtId="4" fontId="2" fillId="3" borderId="6" xfId="29" applyFont="1" applyBorder="1" applyAlignment="1" applyProtection="1">
      <alignment horizontal="right" vertical="center"/>
    </xf>
    <xf numFmtId="164" fontId="2" fillId="3" borderId="2" xfId="2" applyNumberFormat="1" applyFont="1" applyFill="1" applyBorder="1" applyAlignment="1" applyProtection="1">
      <alignment horizontal="right" vertical="center"/>
    </xf>
    <xf numFmtId="0" fontId="8" fillId="0" borderId="0" xfId="12" applyFont="1" applyFill="1"/>
    <xf numFmtId="4" fontId="2" fillId="0" borderId="2" xfId="2" applyNumberFormat="1" applyFont="1" applyFill="1" applyBorder="1" applyAlignment="1" applyProtection="1">
      <alignment horizontal="center" vertical="center" wrapText="1"/>
    </xf>
    <xf numFmtId="4" fontId="3" fillId="3" borderId="5" xfId="2" applyNumberFormat="1" applyFont="1" applyFill="1" applyBorder="1" applyAlignment="1" applyProtection="1">
      <alignment horizontal="right" vertical="center"/>
    </xf>
    <xf numFmtId="3" fontId="3" fillId="3" borderId="5" xfId="2" applyNumberFormat="1" applyFont="1" applyFill="1" applyBorder="1" applyAlignment="1" applyProtection="1">
      <alignment horizontal="center" vertical="center"/>
    </xf>
    <xf numFmtId="4" fontId="2" fillId="3" borderId="2" xfId="2" applyNumberFormat="1" applyFont="1" applyFill="1" applyBorder="1" applyAlignment="1" applyProtection="1">
      <alignment horizontal="right" vertical="center"/>
    </xf>
    <xf numFmtId="4" fontId="2" fillId="0" borderId="7" xfId="2" applyNumberFormat="1" applyFont="1" applyFill="1" applyBorder="1" applyAlignment="1" applyProtection="1">
      <alignment horizontal="center" vertical="center" wrapText="1"/>
    </xf>
    <xf numFmtId="4" fontId="3" fillId="3" borderId="8" xfId="2" applyNumberFormat="1" applyFont="1" applyFill="1" applyBorder="1" applyAlignment="1" applyProtection="1">
      <alignment horizontal="right" vertical="center"/>
    </xf>
    <xf numFmtId="164" fontId="3" fillId="3" borderId="7" xfId="2" applyNumberFormat="1" applyFont="1" applyFill="1" applyBorder="1" applyAlignment="1" applyProtection="1">
      <alignment horizontal="right" vertical="center"/>
    </xf>
    <xf numFmtId="164" fontId="2" fillId="3" borderId="9" xfId="29" applyNumberFormat="1" applyFont="1" applyBorder="1" applyAlignment="1" applyProtection="1">
      <alignment horizontal="right" vertical="center"/>
    </xf>
    <xf numFmtId="3" fontId="3" fillId="3" borderId="8" xfId="2" applyNumberFormat="1" applyFont="1" applyFill="1" applyBorder="1" applyAlignment="1" applyProtection="1">
      <alignment horizontal="center" vertical="center"/>
    </xf>
    <xf numFmtId="4" fontId="2" fillId="3" borderId="7" xfId="2" applyNumberFormat="1" applyFont="1" applyFill="1" applyBorder="1" applyAlignment="1" applyProtection="1">
      <alignment horizontal="right" vertical="center"/>
    </xf>
    <xf numFmtId="4" fontId="2" fillId="3" borderId="9" xfId="29" applyFont="1" applyBorder="1" applyAlignment="1" applyProtection="1">
      <alignment horizontal="right" vertical="center"/>
    </xf>
    <xf numFmtId="0" fontId="3" fillId="0" borderId="0" xfId="12" applyFont="1" applyFill="1" applyBorder="1" applyAlignment="1">
      <alignment horizontal="center"/>
    </xf>
    <xf numFmtId="49" fontId="3" fillId="0" borderId="0" xfId="12" applyNumberFormat="1" applyFont="1" applyFill="1" applyBorder="1" applyAlignment="1">
      <alignment horizontal="center"/>
    </xf>
    <xf numFmtId="0" fontId="3" fillId="0" borderId="0" xfId="12" applyFont="1" applyFill="1" applyBorder="1"/>
    <xf numFmtId="0" fontId="2" fillId="0" borderId="0" xfId="12" applyFont="1" applyFill="1" applyBorder="1" applyAlignment="1">
      <alignment horizontal="center"/>
    </xf>
    <xf numFmtId="164" fontId="2" fillId="0" borderId="0" xfId="12" applyNumberFormat="1" applyFont="1" applyFill="1" applyBorder="1"/>
    <xf numFmtId="164" fontId="3" fillId="0" borderId="0" xfId="12" applyNumberFormat="1" applyFont="1" applyFill="1" applyBorder="1"/>
    <xf numFmtId="4" fontId="3" fillId="0" borderId="0" xfId="12" applyNumberFormat="1" applyFont="1" applyFill="1" applyBorder="1"/>
    <xf numFmtId="0" fontId="2" fillId="0" borderId="0" xfId="12" applyFont="1" applyFill="1" applyBorder="1" applyAlignment="1">
      <alignment horizontal="center" vertical="center" textRotation="90" wrapText="1"/>
    </xf>
    <xf numFmtId="0" fontId="3" fillId="0" borderId="0" xfId="12" applyFont="1" applyFill="1" applyBorder="1" applyAlignment="1">
      <alignment horizontal="justify"/>
    </xf>
    <xf numFmtId="4" fontId="3" fillId="0" borderId="0" xfId="12" applyNumberFormat="1" applyFont="1" applyFill="1" applyBorder="1" applyAlignment="1">
      <alignment horizontal="right"/>
    </xf>
    <xf numFmtId="164" fontId="3" fillId="0" borderId="0" xfId="12" applyNumberFormat="1" applyFont="1" applyFill="1" applyBorder="1" applyAlignment="1">
      <alignment horizontal="right"/>
    </xf>
    <xf numFmtId="0" fontId="2" fillId="0" borderId="0" xfId="12" applyFont="1" applyFill="1" applyBorder="1" applyAlignment="1">
      <alignment horizontal="center" vertical="center" textRotation="90"/>
    </xf>
    <xf numFmtId="0" fontId="2" fillId="0" borderId="0" xfId="12" applyFont="1" applyFill="1" applyBorder="1"/>
    <xf numFmtId="0" fontId="3" fillId="0" borderId="0" xfId="12" applyFont="1" applyFill="1" applyBorder="1" applyAlignment="1">
      <alignment horizontal="right"/>
    </xf>
    <xf numFmtId="49" fontId="3" fillId="0" borderId="0" xfId="12" applyNumberFormat="1" applyFont="1" applyFill="1" applyBorder="1"/>
    <xf numFmtId="0" fontId="2" fillId="0" borderId="0" xfId="12" applyFont="1" applyFill="1" applyBorder="1" applyAlignment="1">
      <alignment horizontal="left" wrapText="1"/>
    </xf>
    <xf numFmtId="164" fontId="2" fillId="0" borderId="0" xfId="12" applyNumberFormat="1" applyFont="1" applyFill="1" applyBorder="1" applyAlignment="1">
      <alignment horizontal="left" wrapText="1"/>
    </xf>
    <xf numFmtId="0" fontId="2" fillId="0" borderId="0" xfId="12" applyFont="1" applyFill="1" applyBorder="1" applyAlignment="1">
      <alignment horizontal="left"/>
    </xf>
    <xf numFmtId="164" fontId="2" fillId="0" borderId="0" xfId="12" applyNumberFormat="1" applyFont="1" applyFill="1" applyBorder="1" applyAlignment="1">
      <alignment horizontal="left"/>
    </xf>
    <xf numFmtId="164" fontId="3" fillId="0" borderId="0" xfId="12" applyNumberFormat="1" applyFont="1" applyFill="1"/>
    <xf numFmtId="0" fontId="4" fillId="0" borderId="0" xfId="20" applyFont="1" applyFill="1" applyBorder="1" applyAlignment="1">
      <alignment horizontal="center"/>
    </xf>
    <xf numFmtId="0" fontId="10" fillId="0" borderId="0" xfId="20" applyFont="1" applyFill="1" applyBorder="1"/>
    <xf numFmtId="0" fontId="12" fillId="0" borderId="0" xfId="20" applyFont="1" applyFill="1" applyBorder="1" applyAlignment="1">
      <alignment horizontal="center" wrapText="1"/>
    </xf>
    <xf numFmtId="0" fontId="11" fillId="0" borderId="0" xfId="20" applyFont="1" applyFill="1" applyAlignment="1">
      <alignment horizontal="center" vertical="center" wrapText="1"/>
    </xf>
    <xf numFmtId="0" fontId="10" fillId="0" borderId="0" xfId="20" applyFont="1" applyFill="1"/>
    <xf numFmtId="0" fontId="12" fillId="0" borderId="0" xfId="20" applyFont="1" applyFill="1" applyBorder="1" applyAlignment="1">
      <alignment horizontal="center" vertical="center" wrapText="1"/>
    </xf>
    <xf numFmtId="0" fontId="4" fillId="0" borderId="0" xfId="20" applyFont="1" applyFill="1" applyBorder="1" applyAlignment="1">
      <alignment horizontal="center" wrapText="1"/>
    </xf>
    <xf numFmtId="0" fontId="10" fillId="0" borderId="0" xfId="20" applyFont="1" applyFill="1" applyBorder="1" applyAlignment="1">
      <alignment horizontal="center" wrapText="1"/>
    </xf>
    <xf numFmtId="0" fontId="12" fillId="0" borderId="0" xfId="20" applyFont="1" applyFill="1" applyBorder="1"/>
    <xf numFmtId="0" fontId="10" fillId="0" borderId="0" xfId="20" applyFont="1" applyFill="1" applyBorder="1" applyAlignment="1">
      <alignment horizontal="center"/>
    </xf>
    <xf numFmtId="0" fontId="2" fillId="0" borderId="0" xfId="20" applyFont="1" applyAlignment="1">
      <alignment horizontal="right"/>
    </xf>
    <xf numFmtId="0" fontId="12" fillId="0" borderId="0" xfId="20" applyFont="1" applyFill="1" applyBorder="1" applyAlignment="1">
      <alignment horizontal="center" textRotation="90"/>
    </xf>
    <xf numFmtId="0" fontId="10" fillId="0" borderId="0" xfId="20" applyFont="1" applyFill="1" applyBorder="1" applyAlignment="1">
      <alignment horizontal="center" vertical="center" wrapText="1"/>
    </xf>
    <xf numFmtId="0" fontId="10" fillId="0" borderId="0" xfId="20" applyFont="1" applyFill="1" applyBorder="1" applyAlignment="1"/>
    <xf numFmtId="49" fontId="14" fillId="0" borderId="0" xfId="20" applyNumberFormat="1" applyFont="1" applyFill="1" applyBorder="1" applyAlignment="1" applyProtection="1">
      <alignment horizontal="center" vertical="top" wrapText="1"/>
    </xf>
    <xf numFmtId="0" fontId="10" fillId="0" borderId="0" xfId="20" applyFont="1" applyFill="1" applyBorder="1" applyAlignment="1">
      <alignment horizontal="center" vertical="center"/>
    </xf>
    <xf numFmtId="0" fontId="12" fillId="0" borderId="0" xfId="20" applyFont="1" applyFill="1" applyBorder="1" applyAlignment="1">
      <alignment horizontal="center"/>
    </xf>
    <xf numFmtId="0" fontId="13" fillId="0" borderId="5" xfId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0" fontId="13" fillId="0" borderId="6" xfId="1" applyFont="1" applyBorder="1" applyAlignment="1" applyProtection="1">
      <alignment horizontal="center" vertical="center" wrapText="1"/>
    </xf>
    <xf numFmtId="0" fontId="14" fillId="0" borderId="0" xfId="1" applyFont="1" applyFill="1" applyBorder="1" applyProtection="1">
      <alignment horizontal="center" vertical="center" wrapText="1"/>
    </xf>
    <xf numFmtId="49" fontId="10" fillId="0" borderId="0" xfId="20" applyNumberFormat="1" applyFont="1" applyFill="1" applyBorder="1" applyAlignment="1">
      <alignment horizontal="center"/>
    </xf>
    <xf numFmtId="2" fontId="10" fillId="0" borderId="0" xfId="20" applyNumberFormat="1" applyFont="1" applyFill="1" applyBorder="1"/>
    <xf numFmtId="0" fontId="3" fillId="0" borderId="5" xfId="20" applyFont="1" applyFill="1" applyBorder="1" applyAlignment="1">
      <alignment horizontal="center" vertical="center"/>
    </xf>
    <xf numFmtId="0" fontId="15" fillId="0" borderId="5" xfId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 wrapText="1"/>
    </xf>
    <xf numFmtId="4" fontId="10" fillId="0" borderId="0" xfId="20" applyNumberFormat="1" applyFont="1" applyFill="1" applyBorder="1"/>
    <xf numFmtId="2" fontId="12" fillId="0" borderId="0" xfId="20" applyNumberFormat="1" applyFont="1" applyFill="1" applyBorder="1"/>
    <xf numFmtId="0" fontId="3" fillId="0" borderId="8" xfId="20" applyFont="1" applyFill="1" applyBorder="1" applyAlignment="1">
      <alignment horizontal="center" vertical="center"/>
    </xf>
    <xf numFmtId="0" fontId="15" fillId="0" borderId="8" xfId="1" applyFont="1" applyBorder="1" applyAlignment="1" applyProtection="1">
      <alignment horizontal="center" vertical="center" wrapText="1"/>
    </xf>
    <xf numFmtId="0" fontId="15" fillId="0" borderId="7" xfId="1" applyFont="1" applyBorder="1" applyAlignment="1" applyProtection="1">
      <alignment horizontal="center" vertical="center" wrapText="1"/>
    </xf>
    <xf numFmtId="0" fontId="15" fillId="0" borderId="9" xfId="1" applyFont="1" applyBorder="1" applyAlignment="1" applyProtection="1">
      <alignment horizontal="center" vertical="center" wrapText="1"/>
    </xf>
    <xf numFmtId="4" fontId="16" fillId="0" borderId="0" xfId="2" applyNumberFormat="1" applyFont="1" applyFill="1" applyBorder="1" applyAlignment="1" applyProtection="1">
      <alignment horizontal="right" vertical="center"/>
      <protection locked="0"/>
    </xf>
    <xf numFmtId="4" fontId="16" fillId="0" borderId="0" xfId="30" applyFont="1" applyFill="1" applyBorder="1" applyAlignment="1" applyProtection="1">
      <alignment horizontal="right" vertical="center"/>
    </xf>
    <xf numFmtId="165" fontId="10" fillId="0" borderId="0" xfId="20" applyNumberFormat="1" applyFont="1" applyFill="1" applyBorder="1"/>
    <xf numFmtId="0" fontId="3" fillId="0" borderId="12" xfId="20" applyFont="1" applyFill="1" applyBorder="1" applyAlignment="1">
      <alignment horizontal="center" vertical="center"/>
    </xf>
    <xf numFmtId="0" fontId="15" fillId="0" borderId="13" xfId="1" applyFont="1" applyBorder="1" applyAlignment="1" applyProtection="1">
      <alignment horizontal="center" vertical="center" wrapText="1"/>
    </xf>
    <xf numFmtId="0" fontId="15" fillId="0" borderId="14" xfId="1" applyFont="1" applyBorder="1" applyAlignment="1" applyProtection="1">
      <alignment horizontal="center" vertical="center" wrapText="1"/>
    </xf>
    <xf numFmtId="0" fontId="15" fillId="0" borderId="12" xfId="1" applyFont="1" applyBorder="1" applyAlignment="1" applyProtection="1">
      <alignment horizontal="center" vertical="center" wrapText="1"/>
    </xf>
    <xf numFmtId="0" fontId="15" fillId="0" borderId="15" xfId="1" applyFont="1" applyBorder="1" applyAlignment="1" applyProtection="1">
      <alignment horizontal="center" vertical="center" wrapText="1"/>
    </xf>
    <xf numFmtId="0" fontId="15" fillId="0" borderId="16" xfId="1" applyFont="1" applyBorder="1" applyAlignment="1" applyProtection="1">
      <alignment horizontal="center" vertical="center" wrapText="1"/>
    </xf>
    <xf numFmtId="0" fontId="3" fillId="0" borderId="17" xfId="20" applyFont="1" applyFill="1" applyBorder="1" applyAlignment="1">
      <alignment horizontal="center" vertical="center"/>
    </xf>
    <xf numFmtId="0" fontId="17" fillId="0" borderId="18" xfId="1" applyFont="1" applyBorder="1" applyAlignment="1" applyProtection="1">
      <alignment horizontal="center" vertical="center" wrapText="1"/>
    </xf>
    <xf numFmtId="0" fontId="17" fillId="0" borderId="19" xfId="1" applyFont="1" applyBorder="1" applyProtection="1">
      <alignment horizontal="center" vertical="center" wrapText="1"/>
    </xf>
    <xf numFmtId="0" fontId="17" fillId="0" borderId="17" xfId="1" applyFont="1" applyBorder="1" applyAlignment="1" applyProtection="1">
      <alignment horizontal="center" vertical="center" wrapText="1"/>
    </xf>
    <xf numFmtId="0" fontId="17" fillId="0" borderId="20" xfId="1" applyFont="1" applyBorder="1" applyAlignment="1" applyProtection="1">
      <alignment horizontal="center" vertical="center" wrapText="1"/>
    </xf>
    <xf numFmtId="0" fontId="17" fillId="0" borderId="21" xfId="1" applyFont="1" applyBorder="1" applyAlignment="1" applyProtection="1">
      <alignment horizontal="center" vertical="center" wrapText="1"/>
    </xf>
    <xf numFmtId="2" fontId="10" fillId="0" borderId="0" xfId="20" applyNumberFormat="1" applyFont="1" applyFill="1" applyBorder="1" applyAlignment="1">
      <alignment horizontal="right"/>
    </xf>
    <xf numFmtId="166" fontId="18" fillId="3" borderId="4" xfId="2" applyNumberFormat="1" applyFont="1" applyFill="1" applyBorder="1" applyAlignment="1" applyProtection="1">
      <alignment horizontal="center" vertical="center" wrapText="1"/>
    </xf>
    <xf numFmtId="4" fontId="18" fillId="2" borderId="22" xfId="2" applyNumberFormat="1" applyFont="1" applyBorder="1" applyAlignment="1" applyProtection="1">
      <alignment horizontal="center" vertical="center" wrapText="1"/>
      <protection locked="0"/>
    </xf>
    <xf numFmtId="4" fontId="18" fillId="3" borderId="23" xfId="30" applyFont="1" applyBorder="1" applyAlignment="1" applyProtection="1">
      <alignment horizontal="center" vertical="center" wrapText="1"/>
    </xf>
    <xf numFmtId="0" fontId="12" fillId="0" borderId="0" xfId="20" applyFont="1" applyFill="1" applyBorder="1" applyAlignment="1">
      <alignment horizontal="right"/>
    </xf>
    <xf numFmtId="164" fontId="10" fillId="0" borderId="0" xfId="20" applyNumberFormat="1" applyFont="1" applyFill="1" applyBorder="1"/>
    <xf numFmtId="166" fontId="18" fillId="3" borderId="5" xfId="2" applyNumberFormat="1" applyFont="1" applyFill="1" applyBorder="1" applyAlignment="1" applyProtection="1">
      <alignment horizontal="center" vertical="center" wrapText="1"/>
    </xf>
    <xf numFmtId="4" fontId="18" fillId="2" borderId="15" xfId="2" applyNumberFormat="1" applyFont="1" applyBorder="1" applyAlignment="1" applyProtection="1">
      <alignment horizontal="center" vertical="center" wrapText="1"/>
      <protection locked="0"/>
    </xf>
    <xf numFmtId="4" fontId="18" fillId="3" borderId="6" xfId="30" applyFont="1" applyBorder="1" applyAlignment="1" applyProtection="1">
      <alignment horizontal="center" vertical="center" wrapText="1"/>
    </xf>
    <xf numFmtId="49" fontId="12" fillId="0" borderId="0" xfId="20" applyNumberFormat="1" applyFont="1" applyFill="1" applyBorder="1" applyAlignment="1">
      <alignment horizontal="center"/>
    </xf>
    <xf numFmtId="164" fontId="12" fillId="0" borderId="0" xfId="20" applyNumberFormat="1" applyFont="1" applyFill="1" applyBorder="1"/>
    <xf numFmtId="165" fontId="10" fillId="0" borderId="0" xfId="20" applyNumberFormat="1" applyFont="1" applyFill="1" applyBorder="1" applyAlignment="1">
      <alignment horizontal="right"/>
    </xf>
    <xf numFmtId="0" fontId="12" fillId="0" borderId="0" xfId="20" applyFont="1" applyFill="1" applyBorder="1" applyAlignment="1">
      <alignment horizontal="center" vertical="center" textRotation="90" wrapText="1"/>
    </xf>
    <xf numFmtId="0" fontId="10" fillId="0" borderId="0" xfId="20" applyFont="1" applyFill="1" applyBorder="1" applyAlignment="1">
      <alignment horizontal="justify"/>
    </xf>
    <xf numFmtId="4" fontId="10" fillId="0" borderId="0" xfId="20" applyNumberFormat="1" applyFont="1" applyFill="1" applyBorder="1" applyAlignment="1">
      <alignment horizontal="right"/>
    </xf>
    <xf numFmtId="0" fontId="12" fillId="0" borderId="0" xfId="20" applyFont="1" applyFill="1" applyBorder="1" applyAlignment="1">
      <alignment horizontal="center" vertical="center" textRotation="90"/>
    </xf>
    <xf numFmtId="4" fontId="12" fillId="0" borderId="0" xfId="20" applyNumberFormat="1" applyFont="1" applyFill="1" applyBorder="1"/>
    <xf numFmtId="0" fontId="10" fillId="0" borderId="0" xfId="20" applyFont="1" applyFill="1" applyBorder="1" applyAlignment="1">
      <alignment horizontal="right"/>
    </xf>
    <xf numFmtId="0" fontId="10" fillId="0" borderId="0" xfId="20" applyFont="1" applyFill="1" applyBorder="1" applyAlignment="1">
      <alignment vertical="center"/>
    </xf>
    <xf numFmtId="49" fontId="10" fillId="0" borderId="0" xfId="20" applyNumberFormat="1" applyFont="1" applyFill="1" applyBorder="1" applyAlignment="1">
      <alignment vertical="center"/>
    </xf>
    <xf numFmtId="0" fontId="12" fillId="0" borderId="0" xfId="20" applyFont="1" applyFill="1" applyBorder="1" applyAlignment="1">
      <alignment vertical="center"/>
    </xf>
    <xf numFmtId="4" fontId="10" fillId="0" borderId="0" xfId="20" applyNumberFormat="1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0" borderId="0" xfId="20" applyFont="1" applyFill="1" applyBorder="1" applyAlignment="1">
      <alignment horizontal="left" wrapText="1"/>
    </xf>
    <xf numFmtId="10" fontId="10" fillId="0" borderId="0" xfId="20" applyNumberFormat="1" applyFont="1" applyFill="1" applyBorder="1" applyAlignment="1">
      <alignment horizontal="center"/>
    </xf>
    <xf numFmtId="4" fontId="2" fillId="5" borderId="10" xfId="2" applyNumberFormat="1" applyFont="1" applyFill="1" applyBorder="1" applyAlignment="1" applyProtection="1">
      <alignment horizontal="left" vertical="center"/>
      <protection locked="0"/>
    </xf>
    <xf numFmtId="4" fontId="14" fillId="0" borderId="0" xfId="30" applyFont="1" applyFill="1" applyBorder="1" applyAlignment="1" applyProtection="1">
      <alignment horizontal="right" vertical="center"/>
    </xf>
    <xf numFmtId="167" fontId="10" fillId="0" borderId="0" xfId="20" applyNumberFormat="1" applyFont="1" applyFill="1" applyBorder="1"/>
    <xf numFmtId="4" fontId="14" fillId="0" borderId="0" xfId="20" applyNumberFormat="1" applyFont="1" applyFill="1" applyBorder="1" applyAlignment="1" applyProtection="1">
      <alignment horizontal="right" vertical="center"/>
      <protection locked="0"/>
    </xf>
    <xf numFmtId="168" fontId="10" fillId="0" borderId="0" xfId="20" applyNumberFormat="1" applyFont="1" applyFill="1" applyBorder="1"/>
    <xf numFmtId="169" fontId="10" fillId="0" borderId="0" xfId="20" applyNumberFormat="1" applyFont="1" applyFill="1" applyBorder="1"/>
    <xf numFmtId="170" fontId="10" fillId="0" borderId="0" xfId="20" applyNumberFormat="1" applyFont="1" applyFill="1" applyBorder="1"/>
    <xf numFmtId="168" fontId="10" fillId="0" borderId="0" xfId="20" applyNumberFormat="1" applyFont="1" applyFill="1" applyBorder="1" applyAlignment="1">
      <alignment horizontal="center" vertical="center"/>
    </xf>
    <xf numFmtId="4" fontId="13" fillId="3" borderId="6" xfId="30" applyFont="1" applyBorder="1" applyAlignment="1" applyProtection="1">
      <alignment horizontal="center" vertical="center" wrapText="1"/>
    </xf>
    <xf numFmtId="0" fontId="20" fillId="0" borderId="3" xfId="27" applyFont="1" applyFill="1" applyBorder="1" applyAlignment="1" applyProtection="1">
      <alignment horizontal="left" vertical="center" wrapText="1"/>
    </xf>
    <xf numFmtId="4" fontId="18" fillId="3" borderId="5" xfId="20" applyNumberFormat="1" applyFont="1" applyFill="1" applyBorder="1" applyAlignment="1" applyProtection="1">
      <alignment horizontal="center" vertical="center" wrapText="1"/>
    </xf>
    <xf numFmtId="4" fontId="18" fillId="3" borderId="2" xfId="20" applyNumberFormat="1" applyFont="1" applyFill="1" applyBorder="1" applyAlignment="1" applyProtection="1">
      <alignment horizontal="center" vertical="center" wrapText="1"/>
    </xf>
    <xf numFmtId="0" fontId="20" fillId="0" borderId="3" xfId="27" applyFont="1" applyFill="1" applyBorder="1" applyAlignment="1" applyProtection="1">
      <alignment horizontal="left" vertical="center" wrapText="1" indent="1"/>
    </xf>
    <xf numFmtId="4" fontId="10" fillId="0" borderId="0" xfId="20" applyNumberFormat="1" applyFont="1" applyFill="1" applyBorder="1" applyAlignment="1">
      <alignment horizontal="center" vertical="center"/>
    </xf>
    <xf numFmtId="4" fontId="10" fillId="0" borderId="0" xfId="20" applyNumberFormat="1" applyFont="1" applyFill="1" applyBorder="1" applyAlignment="1">
      <alignment horizontal="center" vertical="center" wrapText="1"/>
    </xf>
    <xf numFmtId="4" fontId="18" fillId="3" borderId="17" xfId="20" applyNumberFormat="1" applyFont="1" applyFill="1" applyBorder="1" applyAlignment="1" applyProtection="1">
      <alignment horizontal="center" vertical="center" wrapText="1"/>
    </xf>
    <xf numFmtId="4" fontId="18" fillId="3" borderId="20" xfId="20" applyNumberFormat="1" applyFont="1" applyFill="1" applyBorder="1" applyAlignment="1" applyProtection="1">
      <alignment horizontal="center" vertical="center" wrapText="1"/>
    </xf>
    <xf numFmtId="4" fontId="13" fillId="3" borderId="21" xfId="31" applyFont="1" applyFill="1" applyBorder="1" applyAlignment="1" applyProtection="1">
      <alignment horizontal="center" vertical="center" wrapText="1"/>
    </xf>
    <xf numFmtId="4" fontId="18" fillId="3" borderId="8" xfId="20" applyNumberFormat="1" applyFont="1" applyFill="1" applyBorder="1" applyAlignment="1" applyProtection="1">
      <alignment horizontal="center" vertical="center" wrapText="1"/>
    </xf>
    <xf numFmtId="4" fontId="18" fillId="3" borderId="7" xfId="20" applyNumberFormat="1" applyFont="1" applyFill="1" applyBorder="1" applyAlignment="1" applyProtection="1">
      <alignment horizontal="center" vertical="center" wrapText="1"/>
    </xf>
    <xf numFmtId="4" fontId="13" fillId="3" borderId="9" xfId="31" applyFont="1" applyFill="1" applyBorder="1" applyAlignment="1" applyProtection="1">
      <alignment horizontal="center" vertical="center" wrapText="1"/>
    </xf>
    <xf numFmtId="0" fontId="11" fillId="0" borderId="0" xfId="20" applyFont="1" applyFill="1" applyBorder="1" applyAlignment="1">
      <alignment horizontal="center" vertical="center" wrapText="1"/>
    </xf>
    <xf numFmtId="0" fontId="2" fillId="0" borderId="0" xfId="20" applyFont="1" applyFill="1" applyAlignment="1">
      <alignment horizontal="right"/>
    </xf>
    <xf numFmtId="49" fontId="13" fillId="0" borderId="0" xfId="2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4" fontId="18" fillId="0" borderId="0" xfId="30" applyFont="1" applyFill="1" applyBorder="1" applyAlignment="1" applyProtection="1">
      <alignment horizontal="center" vertical="center" wrapText="1"/>
    </xf>
    <xf numFmtId="4" fontId="18" fillId="0" borderId="25" xfId="30" applyFont="1" applyFill="1" applyBorder="1" applyAlignment="1" applyProtection="1">
      <alignment horizontal="center" vertical="center" wrapText="1"/>
    </xf>
    <xf numFmtId="4" fontId="13" fillId="0" borderId="0" xfId="30" applyFont="1" applyFill="1" applyBorder="1" applyAlignment="1" applyProtection="1">
      <alignment horizontal="center" vertical="center" wrapText="1"/>
    </xf>
    <xf numFmtId="4" fontId="13" fillId="0" borderId="0" xfId="31" applyFont="1" applyFill="1" applyBorder="1" applyAlignment="1" applyProtection="1">
      <alignment horizontal="center" vertical="center" wrapText="1"/>
    </xf>
    <xf numFmtId="0" fontId="3" fillId="0" borderId="15" xfId="12" applyFont="1" applyFill="1" applyBorder="1" applyAlignment="1" applyProtection="1">
      <alignment horizontal="center" vertical="center" wrapText="1"/>
    </xf>
    <xf numFmtId="2" fontId="18" fillId="0" borderId="26" xfId="20" applyNumberFormat="1" applyFont="1" applyFill="1" applyBorder="1" applyAlignment="1" applyProtection="1">
      <alignment horizontal="left" vertical="center"/>
    </xf>
    <xf numFmtId="0" fontId="13" fillId="0" borderId="10" xfId="20" applyFont="1" applyBorder="1" applyAlignment="1" applyProtection="1">
      <alignment vertical="center" wrapText="1"/>
    </xf>
    <xf numFmtId="1" fontId="18" fillId="0" borderId="6" xfId="20" applyNumberFormat="1" applyFont="1" applyFill="1" applyBorder="1" applyAlignment="1" applyProtection="1">
      <alignment horizontal="left" vertical="center"/>
    </xf>
    <xf numFmtId="0" fontId="18" fillId="0" borderId="6" xfId="20" applyFont="1" applyFill="1" applyBorder="1" applyAlignment="1" applyProtection="1">
      <alignment vertical="center"/>
    </xf>
    <xf numFmtId="0" fontId="18" fillId="0" borderId="27" xfId="20" applyFont="1" applyFill="1" applyBorder="1" applyAlignment="1" applyProtection="1">
      <alignment vertical="center"/>
    </xf>
    <xf numFmtId="0" fontId="18" fillId="0" borderId="27" xfId="20" applyFont="1" applyBorder="1" applyAlignment="1" applyProtection="1">
      <alignment vertical="center"/>
    </xf>
    <xf numFmtId="17" fontId="18" fillId="0" borderId="27" xfId="20" quotePrefix="1" applyNumberFormat="1" applyFont="1" applyBorder="1" applyAlignment="1" applyProtection="1">
      <alignment vertical="center"/>
    </xf>
    <xf numFmtId="0" fontId="13" fillId="0" borderId="27" xfId="20" applyFont="1" applyBorder="1" applyAlignment="1" applyProtection="1">
      <alignment vertical="center"/>
    </xf>
    <xf numFmtId="0" fontId="13" fillId="0" borderId="6" xfId="20" applyFont="1" applyBorder="1" applyAlignment="1" applyProtection="1">
      <alignment vertical="center"/>
    </xf>
    <xf numFmtId="0" fontId="13" fillId="0" borderId="9" xfId="20" applyFont="1" applyBorder="1" applyAlignment="1" applyProtection="1">
      <alignment vertical="center"/>
    </xf>
    <xf numFmtId="0" fontId="3" fillId="0" borderId="10" xfId="12" applyFont="1" applyFill="1" applyBorder="1" applyAlignment="1" applyProtection="1">
      <alignment vertical="center"/>
    </xf>
    <xf numFmtId="164" fontId="3" fillId="2" borderId="2" xfId="2" applyNumberFormat="1" applyFont="1" applyFill="1" applyBorder="1" applyAlignment="1" applyProtection="1">
      <alignment horizontal="right" vertical="center"/>
      <protection locked="0"/>
    </xf>
    <xf numFmtId="0" fontId="3" fillId="0" borderId="2" xfId="12" applyFont="1" applyBorder="1" applyAlignment="1" applyProtection="1">
      <alignment vertical="center"/>
    </xf>
    <xf numFmtId="0" fontId="3" fillId="0" borderId="2" xfId="12" applyFont="1" applyBorder="1" applyAlignment="1" applyProtection="1">
      <alignment horizontal="left" vertical="center" wrapText="1"/>
    </xf>
    <xf numFmtId="0" fontId="2" fillId="0" borderId="5" xfId="12" applyFont="1" applyBorder="1" applyAlignment="1" applyProtection="1">
      <alignment vertical="center"/>
    </xf>
    <xf numFmtId="0" fontId="2" fillId="0" borderId="2" xfId="12" applyFont="1" applyBorder="1" applyAlignment="1" applyProtection="1">
      <alignment horizontal="left" vertical="center" wrapText="1"/>
    </xf>
    <xf numFmtId="0" fontId="2" fillId="0" borderId="2" xfId="12" applyFont="1" applyBorder="1" applyAlignment="1" applyProtection="1">
      <alignment vertical="center"/>
    </xf>
    <xf numFmtId="3" fontId="2" fillId="3" borderId="5" xfId="12" applyNumberFormat="1" applyFont="1" applyFill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vertical="center" wrapText="1"/>
    </xf>
    <xf numFmtId="0" fontId="3" fillId="0" borderId="5" xfId="12" applyFont="1" applyBorder="1" applyAlignment="1" applyProtection="1">
      <alignment vertical="center"/>
    </xf>
    <xf numFmtId="0" fontId="3" fillId="0" borderId="2" xfId="2" applyNumberFormat="1" applyFont="1" applyFill="1" applyBorder="1" applyAlignment="1" applyProtection="1">
      <alignment horizontal="right" vertical="center"/>
    </xf>
    <xf numFmtId="0" fontId="3" fillId="0" borderId="7" xfId="2" applyNumberFormat="1" applyFont="1" applyFill="1" applyBorder="1" applyAlignment="1" applyProtection="1">
      <alignment horizontal="right" vertical="center"/>
    </xf>
    <xf numFmtId="0" fontId="3" fillId="0" borderId="13" xfId="12" applyFont="1" applyFill="1" applyBorder="1" applyAlignment="1" applyProtection="1">
      <alignment vertical="center"/>
    </xf>
    <xf numFmtId="3" fontId="3" fillId="3" borderId="12" xfId="2" applyNumberFormat="1" applyFont="1" applyFill="1" applyBorder="1" applyAlignment="1" applyProtection="1">
      <alignment horizontal="center" vertical="center"/>
    </xf>
    <xf numFmtId="164" fontId="3" fillId="2" borderId="15" xfId="2" applyNumberFormat="1" applyFont="1" applyFill="1" applyBorder="1" applyAlignment="1" applyProtection="1">
      <alignment horizontal="right" vertical="center"/>
      <protection locked="0"/>
    </xf>
    <xf numFmtId="164" fontId="3" fillId="3" borderId="16" xfId="29" applyNumberFormat="1" applyFont="1" applyBorder="1" applyAlignment="1" applyProtection="1">
      <alignment horizontal="right" vertical="center"/>
    </xf>
    <xf numFmtId="4" fontId="3" fillId="3" borderId="16" xfId="29" applyFont="1" applyBorder="1" applyAlignment="1" applyProtection="1">
      <alignment horizontal="right" vertical="center"/>
    </xf>
    <xf numFmtId="0" fontId="2" fillId="0" borderId="8" xfId="1" applyFont="1" applyBorder="1" applyProtection="1">
      <alignment horizontal="center" vertical="center" wrapText="1"/>
    </xf>
    <xf numFmtId="164" fontId="2" fillId="0" borderId="7" xfId="1" applyNumberFormat="1" applyFont="1" applyBorder="1" applyProtection="1">
      <alignment horizontal="center" vertical="center" wrapText="1"/>
    </xf>
    <xf numFmtId="164" fontId="2" fillId="0" borderId="9" xfId="1" applyNumberFormat="1" applyFont="1" applyBorder="1" applyProtection="1">
      <alignment horizontal="center" vertical="center" wrapText="1"/>
    </xf>
    <xf numFmtId="0" fontId="2" fillId="0" borderId="7" xfId="1" applyFont="1" applyBorder="1" applyProtection="1">
      <alignment horizontal="center" vertical="center" wrapText="1"/>
    </xf>
    <xf numFmtId="0" fontId="2" fillId="0" borderId="9" xfId="1" applyFont="1" applyBorder="1" applyProtection="1">
      <alignment horizontal="center" vertical="center" wrapText="1"/>
    </xf>
    <xf numFmtId="0" fontId="2" fillId="0" borderId="17" xfId="12" applyFont="1" applyBorder="1" applyAlignment="1" applyProtection="1">
      <alignment vertical="center"/>
    </xf>
    <xf numFmtId="0" fontId="2" fillId="0" borderId="20" xfId="12" applyFont="1" applyBorder="1" applyAlignment="1" applyProtection="1">
      <alignment horizontal="left" vertical="center" wrapText="1"/>
    </xf>
    <xf numFmtId="0" fontId="2" fillId="0" borderId="20" xfId="12" applyFont="1" applyBorder="1" applyAlignment="1" applyProtection="1">
      <alignment horizontal="center" vertical="center" wrapText="1"/>
    </xf>
    <xf numFmtId="0" fontId="2" fillId="0" borderId="20" xfId="12" applyFont="1" applyBorder="1" applyAlignment="1" applyProtection="1">
      <alignment vertical="center"/>
    </xf>
    <xf numFmtId="3" fontId="2" fillId="3" borderId="17" xfId="12" applyNumberFormat="1" applyFont="1" applyFill="1" applyBorder="1" applyAlignment="1" applyProtection="1">
      <alignment horizontal="center" vertical="center"/>
    </xf>
    <xf numFmtId="164" fontId="2" fillId="3" borderId="20" xfId="12" applyNumberFormat="1" applyFont="1" applyFill="1" applyBorder="1" applyAlignment="1" applyProtection="1">
      <alignment horizontal="right" vertical="center"/>
    </xf>
    <xf numFmtId="164" fontId="2" fillId="3" borderId="21" xfId="29" applyNumberFormat="1" applyFont="1" applyBorder="1" applyAlignment="1" applyProtection="1">
      <alignment horizontal="right" vertical="center"/>
    </xf>
    <xf numFmtId="4" fontId="2" fillId="3" borderId="20" xfId="12" applyNumberFormat="1" applyFont="1" applyFill="1" applyBorder="1" applyAlignment="1" applyProtection="1">
      <alignment horizontal="right" vertical="center"/>
    </xf>
    <xf numFmtId="4" fontId="2" fillId="3" borderId="21" xfId="29" applyFont="1" applyBorder="1" applyAlignment="1" applyProtection="1">
      <alignment horizontal="right" vertical="center"/>
    </xf>
    <xf numFmtId="4" fontId="2" fillId="0" borderId="22" xfId="29" applyFont="1" applyFill="1" applyBorder="1" applyAlignment="1" applyProtection="1">
      <alignment horizontal="center" vertical="center" wrapText="1"/>
    </xf>
    <xf numFmtId="0" fontId="3" fillId="0" borderId="22" xfId="12" applyNumberFormat="1" applyFont="1" applyBorder="1" applyAlignment="1" applyProtection="1">
      <alignment vertical="center"/>
    </xf>
    <xf numFmtId="4" fontId="2" fillId="3" borderId="4" xfId="29" applyFont="1" applyBorder="1" applyAlignment="1" applyProtection="1">
      <alignment horizontal="right" vertical="center"/>
    </xf>
    <xf numFmtId="164" fontId="2" fillId="3" borderId="22" xfId="29" applyNumberFormat="1" applyFont="1" applyBorder="1" applyAlignment="1" applyProtection="1">
      <alignment horizontal="right" vertical="center"/>
    </xf>
    <xf numFmtId="164" fontId="2" fillId="3" borderId="23" xfId="29" applyNumberFormat="1" applyFont="1" applyBorder="1" applyAlignment="1" applyProtection="1">
      <alignment horizontal="right" vertical="center"/>
    </xf>
    <xf numFmtId="3" fontId="2" fillId="3" borderId="4" xfId="29" applyNumberFormat="1" applyFont="1" applyBorder="1" applyAlignment="1" applyProtection="1">
      <alignment horizontal="center" vertical="center"/>
    </xf>
    <xf numFmtId="4" fontId="2" fillId="3" borderId="22" xfId="29" applyFont="1" applyBorder="1" applyAlignment="1" applyProtection="1">
      <alignment horizontal="right" vertical="center"/>
    </xf>
    <xf numFmtId="4" fontId="2" fillId="3" borderId="23" xfId="29" applyFont="1" applyBorder="1" applyAlignment="1" applyProtection="1">
      <alignment horizontal="right" vertical="center"/>
    </xf>
    <xf numFmtId="17" fontId="18" fillId="0" borderId="19" xfId="20" applyNumberFormat="1" applyFont="1" applyBorder="1" applyAlignment="1" applyProtection="1">
      <alignment vertical="center"/>
    </xf>
    <xf numFmtId="166" fontId="18" fillId="3" borderId="17" xfId="2" applyNumberFormat="1" applyFont="1" applyFill="1" applyBorder="1" applyAlignment="1" applyProtection="1">
      <alignment horizontal="center" vertical="center" wrapText="1"/>
    </xf>
    <xf numFmtId="4" fontId="18" fillId="2" borderId="28" xfId="2" applyNumberFormat="1" applyFont="1" applyBorder="1" applyAlignment="1" applyProtection="1">
      <alignment horizontal="center" vertical="center" wrapText="1"/>
      <protection locked="0"/>
    </xf>
    <xf numFmtId="4" fontId="18" fillId="3" borderId="21" xfId="30" applyFont="1" applyBorder="1" applyAlignment="1" applyProtection="1">
      <alignment horizontal="center" vertical="center" wrapText="1"/>
    </xf>
    <xf numFmtId="4" fontId="13" fillId="0" borderId="29" xfId="30" applyFont="1" applyFill="1" applyBorder="1" applyAlignment="1" applyProtection="1">
      <alignment horizontal="left" vertical="center"/>
    </xf>
    <xf numFmtId="4" fontId="13" fillId="3" borderId="4" xfId="30" applyFont="1" applyBorder="1" applyAlignment="1" applyProtection="1">
      <alignment horizontal="center" vertical="center" wrapText="1"/>
    </xf>
    <xf numFmtId="4" fontId="13" fillId="3" borderId="22" xfId="30" applyFont="1" applyBorder="1" applyAlignment="1" applyProtection="1">
      <alignment horizontal="center" vertical="center" wrapText="1"/>
    </xf>
    <xf numFmtId="4" fontId="13" fillId="3" borderId="23" xfId="30" applyFont="1" applyBorder="1" applyAlignment="1" applyProtection="1">
      <alignment horizontal="center" vertical="center" wrapText="1"/>
    </xf>
    <xf numFmtId="4" fontId="12" fillId="0" borderId="0" xfId="20" applyNumberFormat="1" applyFont="1" applyFill="1" applyBorder="1" applyAlignment="1">
      <alignment horizontal="center" wrapText="1"/>
    </xf>
    <xf numFmtId="0" fontId="3" fillId="0" borderId="20" xfId="12" applyFont="1" applyBorder="1" applyAlignment="1" applyProtection="1">
      <alignment horizontal="left" vertical="center" wrapText="1"/>
    </xf>
    <xf numFmtId="0" fontId="3" fillId="0" borderId="28" xfId="12" applyFont="1" applyBorder="1" applyAlignment="1" applyProtection="1">
      <alignment horizontal="left" vertical="center" wrapText="1"/>
    </xf>
    <xf numFmtId="0" fontId="3" fillId="0" borderId="15" xfId="12" applyFont="1" applyBorder="1" applyAlignment="1" applyProtection="1">
      <alignment horizontal="left" vertical="center" wrapText="1"/>
    </xf>
    <xf numFmtId="0" fontId="3" fillId="0" borderId="20" xfId="12" applyFont="1" applyBorder="1" applyAlignment="1" applyProtection="1">
      <alignment horizontal="center" vertical="center" wrapText="1"/>
    </xf>
    <xf numFmtId="0" fontId="3" fillId="0" borderId="15" xfId="12" applyFont="1" applyBorder="1" applyAlignment="1" applyProtection="1">
      <alignment horizontal="center" vertical="center" wrapText="1"/>
    </xf>
    <xf numFmtId="0" fontId="2" fillId="0" borderId="37" xfId="12" applyNumberFormat="1" applyFont="1" applyBorder="1" applyAlignment="1" applyProtection="1">
      <alignment horizontal="center" vertical="center"/>
    </xf>
    <xf numFmtId="0" fontId="2" fillId="0" borderId="38" xfId="12" applyNumberFormat="1" applyFont="1" applyBorder="1" applyAlignment="1" applyProtection="1">
      <alignment horizontal="center" vertical="center"/>
    </xf>
    <xf numFmtId="0" fontId="2" fillId="0" borderId="39" xfId="12" applyNumberFormat="1" applyFont="1" applyBorder="1" applyAlignment="1" applyProtection="1">
      <alignment horizontal="center" vertical="center"/>
    </xf>
    <xf numFmtId="0" fontId="2" fillId="0" borderId="40" xfId="12" applyNumberFormat="1" applyFont="1" applyBorder="1" applyAlignment="1" applyProtection="1">
      <alignment horizontal="center" vertical="center"/>
    </xf>
    <xf numFmtId="0" fontId="2" fillId="0" borderId="41" xfId="12" applyNumberFormat="1" applyFont="1" applyBorder="1" applyAlignment="1" applyProtection="1">
      <alignment horizontal="center" vertical="center"/>
    </xf>
    <xf numFmtId="0" fontId="2" fillId="0" borderId="42" xfId="12" applyNumberFormat="1" applyFont="1" applyBorder="1" applyAlignment="1" applyProtection="1">
      <alignment horizontal="center" vertical="center"/>
    </xf>
    <xf numFmtId="49" fontId="2" fillId="0" borderId="30" xfId="12" applyNumberFormat="1" applyFont="1" applyBorder="1" applyAlignment="1" applyProtection="1">
      <alignment horizontal="center" vertical="center" wrapText="1"/>
    </xf>
    <xf numFmtId="49" fontId="2" fillId="0" borderId="31" xfId="12" applyNumberFormat="1" applyFont="1" applyBorder="1" applyAlignment="1" applyProtection="1">
      <alignment horizontal="center" vertical="center" wrapText="1"/>
    </xf>
    <xf numFmtId="49" fontId="2" fillId="0" borderId="32" xfId="12" applyNumberFormat="1" applyFont="1" applyBorder="1" applyAlignment="1" applyProtection="1">
      <alignment horizontal="center" vertical="center" wrapText="1"/>
    </xf>
    <xf numFmtId="0" fontId="2" fillId="0" borderId="26" xfId="1" applyFont="1" applyBorder="1" applyAlignment="1" applyProtection="1">
      <alignment horizontal="center" vertical="center" wrapText="1"/>
    </xf>
    <xf numFmtId="0" fontId="2" fillId="0" borderId="43" xfId="1" applyFont="1" applyBorder="1" applyAlignment="1" applyProtection="1">
      <alignment horizontal="center" vertical="center" wrapText="1"/>
    </xf>
    <xf numFmtId="0" fontId="2" fillId="0" borderId="44" xfId="1" applyFont="1" applyBorder="1" applyAlignment="1" applyProtection="1">
      <alignment horizontal="center" vertical="center" wrapText="1"/>
    </xf>
    <xf numFmtId="0" fontId="3" fillId="0" borderId="33" xfId="12" applyFont="1" applyBorder="1" applyAlignment="1" applyProtection="1">
      <alignment horizontal="center" vertical="center"/>
    </xf>
    <xf numFmtId="0" fontId="3" fillId="0" borderId="12" xfId="12" applyFont="1" applyBorder="1" applyAlignment="1" applyProtection="1">
      <alignment horizontal="center" vertical="center"/>
    </xf>
    <xf numFmtId="0" fontId="3" fillId="0" borderId="28" xfId="12" applyFont="1" applyFill="1" applyBorder="1" applyAlignment="1" applyProtection="1">
      <alignment horizontal="left" vertical="center" wrapText="1"/>
    </xf>
    <xf numFmtId="0" fontId="3" fillId="0" borderId="15" xfId="12" applyFont="1" applyFill="1" applyBorder="1" applyAlignment="1" applyProtection="1">
      <alignment horizontal="left" vertical="center" wrapText="1"/>
    </xf>
    <xf numFmtId="0" fontId="3" fillId="0" borderId="20" xfId="12" applyFont="1" applyFill="1" applyBorder="1" applyAlignment="1" applyProtection="1">
      <alignment horizontal="left" vertical="center" wrapText="1"/>
    </xf>
    <xf numFmtId="0" fontId="3" fillId="0" borderId="20" xfId="12" applyFont="1" applyFill="1" applyBorder="1" applyAlignment="1" applyProtection="1">
      <alignment horizontal="center" vertical="center" wrapText="1"/>
    </xf>
    <xf numFmtId="0" fontId="3" fillId="0" borderId="15" xfId="12" applyFont="1" applyFill="1" applyBorder="1" applyAlignment="1" applyProtection="1">
      <alignment horizontal="center" vertical="center" wrapText="1"/>
    </xf>
    <xf numFmtId="0" fontId="3" fillId="0" borderId="17" xfId="12" applyFont="1" applyBorder="1" applyAlignment="1" applyProtection="1">
      <alignment vertical="center"/>
    </xf>
    <xf numFmtId="0" fontId="3" fillId="0" borderId="12" xfId="12" applyFont="1" applyBorder="1" applyAlignment="1" applyProtection="1">
      <alignment vertical="center"/>
    </xf>
    <xf numFmtId="0" fontId="3" fillId="0" borderId="17" xfId="12" applyFont="1" applyBorder="1" applyAlignment="1" applyProtection="1">
      <alignment horizontal="center" vertical="center"/>
    </xf>
    <xf numFmtId="0" fontId="3" fillId="0" borderId="28" xfId="12" applyFont="1" applyBorder="1" applyAlignment="1" applyProtection="1">
      <alignment horizontal="center" vertical="center" wrapText="1"/>
    </xf>
    <xf numFmtId="0" fontId="3" fillId="0" borderId="17" xfId="12" applyFont="1" applyBorder="1" applyAlignment="1" applyProtection="1">
      <alignment horizontal="left" vertical="center"/>
    </xf>
    <xf numFmtId="0" fontId="3" fillId="0" borderId="12" xfId="12" applyFont="1" applyBorder="1" applyAlignment="1" applyProtection="1">
      <alignment horizontal="left" vertical="center"/>
    </xf>
    <xf numFmtId="0" fontId="3" fillId="0" borderId="33" xfId="12" applyFont="1" applyBorder="1" applyAlignment="1" applyProtection="1">
      <alignment horizontal="left" vertical="center"/>
    </xf>
    <xf numFmtId="0" fontId="2" fillId="0" borderId="0" xfId="12" applyFont="1" applyFill="1" applyAlignment="1">
      <alignment horizontal="center" vertical="center" wrapText="1"/>
    </xf>
    <xf numFmtId="0" fontId="4" fillId="0" borderId="0" xfId="12" applyFont="1" applyFill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33" xfId="1" applyFont="1" applyBorder="1" applyAlignment="1" applyProtection="1">
      <alignment horizontal="center" vertical="center" wrapText="1"/>
    </xf>
    <xf numFmtId="0" fontId="6" fillId="0" borderId="34" xfId="1" applyFont="1" applyBorder="1" applyAlignment="1" applyProtection="1">
      <alignment horizontal="center" vertical="center" wrapText="1"/>
    </xf>
    <xf numFmtId="0" fontId="2" fillId="0" borderId="35" xfId="1" applyFont="1" applyBorder="1" applyAlignment="1" applyProtection="1">
      <alignment horizontal="center" vertical="center" wrapText="1"/>
    </xf>
    <xf numFmtId="0" fontId="2" fillId="0" borderId="28" xfId="1" applyFont="1" applyBorder="1" applyAlignment="1" applyProtection="1">
      <alignment horizontal="center" vertical="center" wrapText="1"/>
    </xf>
    <xf numFmtId="0" fontId="2" fillId="0" borderId="36" xfId="1" applyFont="1" applyBorder="1" applyAlignment="1" applyProtection="1">
      <alignment horizontal="center" vertical="center" wrapText="1"/>
    </xf>
    <xf numFmtId="0" fontId="13" fillId="0" borderId="10" xfId="20" applyFont="1" applyBorder="1" applyAlignment="1" applyProtection="1">
      <alignment vertical="center" wrapText="1"/>
    </xf>
    <xf numFmtId="0" fontId="3" fillId="0" borderId="5" xfId="20" applyFont="1" applyFill="1" applyBorder="1" applyAlignment="1">
      <alignment horizontal="center" vertical="center"/>
    </xf>
    <xf numFmtId="0" fontId="13" fillId="0" borderId="20" xfId="20" applyFont="1" applyBorder="1" applyAlignment="1" applyProtection="1">
      <alignment horizontal="left" vertical="center" wrapText="1"/>
    </xf>
    <xf numFmtId="0" fontId="13" fillId="0" borderId="28" xfId="20" applyFont="1" applyBorder="1" applyAlignment="1" applyProtection="1">
      <alignment horizontal="left" vertical="center" wrapText="1"/>
    </xf>
    <xf numFmtId="0" fontId="13" fillId="0" borderId="15" xfId="20" applyFont="1" applyBorder="1" applyAlignment="1" applyProtection="1">
      <alignment horizontal="left" vertical="center" wrapText="1"/>
    </xf>
    <xf numFmtId="0" fontId="2" fillId="0" borderId="37" xfId="20" applyFont="1" applyFill="1" applyBorder="1" applyAlignment="1">
      <alignment horizontal="center" vertical="center"/>
    </xf>
    <xf numFmtId="0" fontId="2" fillId="0" borderId="38" xfId="20" applyFont="1" applyFill="1" applyBorder="1" applyAlignment="1">
      <alignment horizontal="center" vertical="center"/>
    </xf>
    <xf numFmtId="0" fontId="2" fillId="0" borderId="39" xfId="20" applyFont="1" applyFill="1" applyBorder="1" applyAlignment="1">
      <alignment horizontal="center" vertical="center"/>
    </xf>
    <xf numFmtId="0" fontId="2" fillId="0" borderId="40" xfId="20" applyFont="1" applyFill="1" applyBorder="1" applyAlignment="1">
      <alignment horizontal="center" vertical="center"/>
    </xf>
    <xf numFmtId="0" fontId="2" fillId="0" borderId="41" xfId="20" applyFont="1" applyFill="1" applyBorder="1" applyAlignment="1">
      <alignment horizontal="center" vertical="center"/>
    </xf>
    <xf numFmtId="0" fontId="2" fillId="0" borderId="42" xfId="20" applyFont="1" applyFill="1" applyBorder="1" applyAlignment="1">
      <alignment horizontal="center" vertical="center"/>
    </xf>
    <xf numFmtId="0" fontId="3" fillId="0" borderId="17" xfId="20" applyFont="1" applyFill="1" applyBorder="1" applyAlignment="1">
      <alignment horizontal="center" vertical="center"/>
    </xf>
    <xf numFmtId="0" fontId="13" fillId="0" borderId="18" xfId="20" applyFont="1" applyBorder="1" applyAlignment="1" applyProtection="1">
      <alignment horizontal="left" vertical="center" wrapText="1"/>
    </xf>
    <xf numFmtId="0" fontId="13" fillId="0" borderId="40" xfId="20" applyFont="1" applyBorder="1" applyAlignment="1" applyProtection="1">
      <alignment horizontal="left" vertical="center" wrapText="1"/>
    </xf>
    <xf numFmtId="0" fontId="11" fillId="0" borderId="0" xfId="20" applyFont="1" applyFill="1" applyBorder="1" applyAlignment="1">
      <alignment horizontal="center" vertical="center" wrapText="1"/>
    </xf>
    <xf numFmtId="0" fontId="11" fillId="0" borderId="0" xfId="20" applyFont="1" applyFill="1" applyAlignment="1">
      <alignment horizontal="center" vertical="center" wrapText="1"/>
    </xf>
    <xf numFmtId="0" fontId="3" fillId="0" borderId="4" xfId="20" applyFont="1" applyFill="1" applyBorder="1" applyAlignment="1">
      <alignment horizontal="center" vertical="center"/>
    </xf>
    <xf numFmtId="0" fontId="13" fillId="0" borderId="24" xfId="20" applyFont="1" applyBorder="1" applyAlignment="1" applyProtection="1">
      <alignment vertical="center" wrapText="1"/>
    </xf>
    <xf numFmtId="49" fontId="13" fillId="0" borderId="31" xfId="20" applyNumberFormat="1" applyFont="1" applyBorder="1" applyAlignment="1" applyProtection="1">
      <alignment horizontal="center" vertical="center" wrapText="1"/>
    </xf>
    <xf numFmtId="49" fontId="13" fillId="0" borderId="32" xfId="20" applyNumberFormat="1" applyFont="1" applyBorder="1" applyAlignment="1" applyProtection="1">
      <alignment horizontal="center" vertical="center" wrapText="1"/>
    </xf>
    <xf numFmtId="0" fontId="3" fillId="0" borderId="1" xfId="20" applyFont="1" applyFill="1" applyBorder="1" applyAlignment="1">
      <alignment horizontal="center" vertical="center"/>
    </xf>
    <xf numFmtId="0" fontId="3" fillId="0" borderId="12" xfId="20" applyFont="1" applyFill="1" applyBorder="1" applyAlignment="1">
      <alignment horizontal="center" vertical="center"/>
    </xf>
    <xf numFmtId="0" fontId="13" fillId="0" borderId="24" xfId="1" applyFont="1" applyBorder="1" applyAlignment="1" applyProtection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</xf>
    <xf numFmtId="0" fontId="13" fillId="0" borderId="11" xfId="1" applyFont="1" applyBorder="1" applyAlignment="1" applyProtection="1">
      <alignment horizontal="center" vertical="center" wrapText="1"/>
    </xf>
    <xf numFmtId="0" fontId="13" fillId="0" borderId="29" xfId="1" applyFont="1" applyBorder="1" applyAlignment="1" applyProtection="1">
      <alignment horizontal="center" vertical="center" wrapText="1"/>
    </xf>
    <xf numFmtId="0" fontId="13" fillId="0" borderId="27" xfId="1" applyFont="1" applyBorder="1" applyAlignment="1" applyProtection="1">
      <alignment horizontal="center" vertical="center" wrapText="1"/>
    </xf>
    <xf numFmtId="0" fontId="13" fillId="0" borderId="45" xfId="1" applyFont="1" applyBorder="1" applyAlignment="1" applyProtection="1">
      <alignment horizontal="center" vertical="center" wrapText="1"/>
    </xf>
    <xf numFmtId="49" fontId="13" fillId="0" borderId="30" xfId="20" applyNumberFormat="1" applyFont="1" applyBorder="1" applyAlignment="1" applyProtection="1">
      <alignment horizontal="center" vertical="center" wrapText="1"/>
    </xf>
  </cellXfs>
  <cellStyles count="32">
    <cellStyle name="ЗаголовокСтолбца" xfId="1"/>
    <cellStyle name="Значение" xfId="2"/>
    <cellStyle name="Обычный" xfId="0" builtinId="0"/>
    <cellStyle name="Обычный 10" xfId="3"/>
    <cellStyle name="Обычный 11" xfId="4"/>
    <cellStyle name="Обычный 13" xfId="5"/>
    <cellStyle name="Обычный 14" xfId="6"/>
    <cellStyle name="Обычный 15" xfId="7"/>
    <cellStyle name="Обычный 16" xfId="8"/>
    <cellStyle name="Обычный 2" xfId="9"/>
    <cellStyle name="Обычный 2 13" xfId="10"/>
    <cellStyle name="Обычный 2 15" xfId="11"/>
    <cellStyle name="Обычный 2 2" xfId="12"/>
    <cellStyle name="Обычный 2 2 3" xfId="13"/>
    <cellStyle name="Обычный 2 3" xfId="14"/>
    <cellStyle name="Обычный 2 4" xfId="15"/>
    <cellStyle name="Обычный 2 5" xfId="16"/>
    <cellStyle name="Обычный 2 6" xfId="17"/>
    <cellStyle name="Обычный 2 8" xfId="18"/>
    <cellStyle name="Обычный 2_НЭС ТП 21 объект" xfId="19"/>
    <cellStyle name="Обычный 2_Формы УЕ_15.04.2014" xfId="20"/>
    <cellStyle name="Обычный 4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Обычный_Приложение" xfId="27"/>
    <cellStyle name="Финансовый 2" xfId="28"/>
    <cellStyle name="Формула_свод УЕ по сетевым 2.1" xfId="29"/>
    <cellStyle name="Формула_свод УЕ по сетевым 2.2" xfId="30"/>
    <cellStyle name="ФормулаВБ" xfId="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43;&#1086;&#1088;&#1101;&#1083;&#1077;&#1082;&#1090;&#1088;&#1086;&#1089;&#1077;&#1090;&#1100;%20-%20&#1055;&#1077;&#1088;&#1077;&#1076;&#1072;&#1095;&#1072;%20&#1101;&#1083;&#1077;&#1082;&#1090;&#1088;&#1080;&#1095;&#1077;&#1089;&#1082;&#1086;&#1081;%20&#1101;&#1085;&#1077;&#1088;&#1075;&#1080;&#1080;/&#1056;&#1072;&#1079;&#1084;&#1077;&#1088;%20&#1040;&#1082;&#1090;&#1080;&#1074;&#1086;&#1074;/&#1058;&#1072;&#1073;&#1083;&#1080;&#1094;&#1072;%20&#1055;%202.1_11.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8;&#1054;_&#1054;&#1088;&#1076;&#1078;&#1086;&#1085;&#1080;&#1082;&#1080;&#1076;&#1079;&#1077;/&#1044;&#1088;&#1072;&#1075;&#1091;&#1085;/&#1042;&#1093;&#1086;&#1076;&#1103;&#1097;&#1080;&#1077;/&#1092;1,2_&#1086;&#1073;&#1097;&#1080;&#10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4/&#1043;&#1069;&#1057;_2014/&#1060;&#1086;&#1088;&#1084;&#1099;%20&#1043;&#1069;&#1057;%202013/&#1060;%202.2%20&#1087;&#1086;%20&#1043;&#1069;&#1057;%20&#1085;&#1086;&#1074;&#1099;&#1081;%20(&#1087;&#1077;&#1088;&#1077;&#1089;&#1095;&#1080;&#1090;&#1072;&#1085;&#1086;%2027.11.2013)%20(7466,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43;&#1086;&#1088;&#1101;&#1083;&#1077;&#1082;&#1090;&#1088;&#1086;&#1089;&#1077;&#1090;&#1100;%20-%20&#1055;&#1077;&#1088;&#1077;&#1076;&#1072;&#1095;&#1072;%20&#1101;&#1083;&#1077;&#1082;&#1090;&#1088;&#1080;&#1095;&#1077;&#1089;&#1082;&#1086;&#1081;%20&#1101;&#1085;&#1077;&#1088;&#1075;&#1080;&#1080;/&#1056;&#1072;&#1079;&#1084;&#1077;&#1088;%20&#1040;&#1082;&#1090;&#1080;&#1074;&#1086;&#1074;/&#1058;&#1072;&#1073;&#1083;&#1080;&#1094;&#1072;%20&#1055;%202.2_11.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_&#1060;&#1069;&#1059;_2/_&#1060;&#1069;&#1059;/_&#1058;&#1072;&#1088;&#1080;&#1092;%202015/&#1043;&#1086;&#1088;&#1101;&#1083;&#1077;&#1082;&#1090;&#1088;&#1086;&#1089;&#1077;&#1090;&#1100;%20-%20&#1055;&#1077;&#1088;&#1077;&#1076;&#1072;&#1095;&#1072;%20&#1101;&#1083;&#1077;&#1082;&#1090;&#1088;&#1080;&#1095;&#1077;&#1089;&#1082;&#1086;&#1081;%20&#1101;&#1085;&#1077;&#1088;&#1075;&#1080;&#1080;/&#1056;&#1072;&#1079;&#1084;&#1077;&#1088;%20&#1040;&#1082;&#1090;&#1080;&#1074;&#1086;&#1074;/&#1058;&#1072;&#1073;&#1083;&#1080;&#1094;&#1072;%20&#1055;%202.1_10.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узнецкий,Орджоникидзевский."/>
      <sheetName val="Центральный,Куйбышевский"/>
      <sheetName val="Заводской,Новоильинский"/>
      <sheetName val="ЦК"/>
      <sheetName val="КО"/>
      <sheetName val="ЗН"/>
      <sheetName val="линии П 2.1"/>
      <sheetName val="Лист4"/>
    </sheetNames>
    <sheetDataSet>
      <sheetData sheetId="0"/>
      <sheetData sheetId="1"/>
      <sheetData sheetId="2"/>
      <sheetData sheetId="3">
        <row r="28">
          <cell r="F28"/>
        </row>
        <row r="29">
          <cell r="F29"/>
        </row>
        <row r="30">
          <cell r="F30"/>
        </row>
        <row r="32">
          <cell r="F32"/>
        </row>
        <row r="33">
          <cell r="F33">
            <v>0</v>
          </cell>
        </row>
        <row r="36">
          <cell r="F36"/>
        </row>
        <row r="40">
          <cell r="F40">
            <v>0</v>
          </cell>
        </row>
        <row r="41">
          <cell r="F41">
            <v>0</v>
          </cell>
        </row>
      </sheetData>
      <sheetData sheetId="4">
        <row r="28">
          <cell r="F28"/>
        </row>
        <row r="29">
          <cell r="F29"/>
        </row>
        <row r="30">
          <cell r="F30"/>
        </row>
        <row r="32">
          <cell r="F32">
            <v>0</v>
          </cell>
        </row>
        <row r="33">
          <cell r="F33">
            <v>0</v>
          </cell>
        </row>
        <row r="36">
          <cell r="F36"/>
        </row>
        <row r="40">
          <cell r="F40">
            <v>0</v>
          </cell>
        </row>
        <row r="41">
          <cell r="F41">
            <v>0</v>
          </cell>
        </row>
      </sheetData>
      <sheetData sheetId="5">
        <row r="28">
          <cell r="F28"/>
        </row>
        <row r="29">
          <cell r="F29"/>
        </row>
        <row r="30">
          <cell r="F30"/>
        </row>
        <row r="32">
          <cell r="F32">
            <v>0</v>
          </cell>
        </row>
        <row r="33">
          <cell r="F33">
            <v>0</v>
          </cell>
        </row>
        <row r="36">
          <cell r="F36"/>
        </row>
        <row r="40">
          <cell r="F40">
            <v>0</v>
          </cell>
        </row>
        <row r="41">
          <cell r="F41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нструкция"/>
      <sheetName val="3"/>
      <sheetName val="4"/>
      <sheetName val="5"/>
      <sheetName val="6"/>
      <sheetName val="6 (свод)"/>
      <sheetName val="1.30 за 20__ год "/>
      <sheetName val="1.30 на 20___ год"/>
      <sheetName val="2.1"/>
      <sheetName val="2.2"/>
      <sheetName val="2_1"/>
      <sheetName val="2_2"/>
      <sheetName val="2.1 (2009)"/>
      <sheetName val="2.2 (2009)"/>
    </sheetNames>
    <sheetDataSet>
      <sheetData sheetId="0" refreshError="1">
        <row r="13">
          <cell r="A13" t="str">
            <v>ООО "Горэлектросеть" г. Новокузнецк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щ ГЭС"/>
      <sheetName val="ЦК"/>
      <sheetName val="КО"/>
      <sheetName val="ЗН"/>
      <sheetName val="ПС"/>
      <sheetName val="Лист2"/>
      <sheetName val="Лист3"/>
    </sheetNames>
    <sheetDataSet>
      <sheetData sheetId="0">
        <row r="15">
          <cell r="D15">
            <v>4</v>
          </cell>
        </row>
        <row r="22">
          <cell r="D22">
            <v>10</v>
          </cell>
        </row>
        <row r="23">
          <cell r="D23">
            <v>812</v>
          </cell>
        </row>
        <row r="31">
          <cell r="D31">
            <v>46</v>
          </cell>
        </row>
        <row r="34">
          <cell r="D34">
            <v>11</v>
          </cell>
        </row>
        <row r="35">
          <cell r="D35">
            <v>484</v>
          </cell>
        </row>
        <row r="41">
          <cell r="D41">
            <v>1347</v>
          </cell>
        </row>
        <row r="48">
          <cell r="D48">
            <v>214</v>
          </cell>
        </row>
        <row r="49">
          <cell r="D49">
            <v>299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П по районам"/>
      <sheetName val="КЗТИ"/>
      <sheetName val="ПИ"/>
      <sheetName val="НЭС 21 объект"/>
      <sheetName val="НЭС рп+пс"/>
      <sheetName val="АИИСКУЭ"/>
      <sheetName val="СВОД оборудование"/>
      <sheetName val="оборудование П 2.2"/>
      <sheetName val="оборудование П 2.2 (ЦК)"/>
      <sheetName val="оборудование П 2.2 (ЗН)"/>
      <sheetName val="оборудование П 2.2 (КО)"/>
      <sheetName val="оборудование П 2.2 (ПС)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2</v>
          </cell>
        </row>
      </sheetData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Кузнецкий,Орджоникидзевский."/>
      <sheetName val="Центральный,Куйбышевский"/>
      <sheetName val="Заводской,Новоильинский"/>
      <sheetName val="ЦК"/>
      <sheetName val="КО"/>
      <sheetName val="ЗН"/>
      <sheetName val="линии П 2.1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I31">
            <v>4.9589999999999996</v>
          </cell>
          <cell r="J31">
            <v>8.9261999999999997</v>
          </cell>
        </row>
        <row r="34">
          <cell r="I34">
            <v>21.763000000000002</v>
          </cell>
          <cell r="J34">
            <v>30.468200000000003</v>
          </cell>
        </row>
        <row r="35">
          <cell r="I35">
            <v>61.201000000000001</v>
          </cell>
          <cell r="J35">
            <v>67.321100000000001</v>
          </cell>
        </row>
        <row r="37">
          <cell r="I37">
            <v>345.767</v>
          </cell>
          <cell r="J37">
            <v>1210.1845000000001</v>
          </cell>
        </row>
        <row r="42">
          <cell r="I42">
            <v>0</v>
          </cell>
          <cell r="J42">
            <v>0</v>
          </cell>
        </row>
        <row r="43">
          <cell r="I43">
            <v>2.2000000000000002</v>
          </cell>
          <cell r="J43">
            <v>5.94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6"/>
  <sheetViews>
    <sheetView showGridLines="0" tabSelected="1" view="pageBreakPreview" zoomScale="80" zoomScaleNormal="60" zoomScaleSheetLayoutView="80" workbookViewId="0">
      <selection activeCell="A45" sqref="A45:B49"/>
    </sheetView>
  </sheetViews>
  <sheetFormatPr defaultRowHeight="15.75"/>
  <cols>
    <col min="1" max="1" width="25.42578125" style="1" customWidth="1"/>
    <col min="2" max="2" width="21.85546875" style="1" customWidth="1"/>
    <col min="3" max="3" width="11" style="1" customWidth="1"/>
    <col min="4" max="4" width="18.5703125" style="1" customWidth="1"/>
    <col min="5" max="5" width="15.7109375" style="1" hidden="1" customWidth="1"/>
    <col min="6" max="6" width="20.5703125" style="56" hidden="1" customWidth="1"/>
    <col min="7" max="7" width="14.7109375" style="56" hidden="1" customWidth="1"/>
    <col min="8" max="8" width="17.5703125" style="1" customWidth="1"/>
    <col min="9" max="9" width="17.7109375" style="1" customWidth="1"/>
    <col min="10" max="10" width="12.42578125" style="1" customWidth="1"/>
    <col min="11" max="16384" width="9.140625" style="1"/>
  </cols>
  <sheetData>
    <row r="1" spans="1:10" ht="69" customHeight="1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ht="31.5" customHeight="1">
      <c r="A2" s="2"/>
      <c r="B2" s="2"/>
      <c r="C2" s="2"/>
      <c r="D2" s="2"/>
      <c r="E2" s="2"/>
      <c r="F2" s="3"/>
      <c r="G2" s="3"/>
    </row>
    <row r="3" spans="1:10" ht="27.75" customHeight="1">
      <c r="A3" s="252" t="str">
        <f>[2]Лист1!A13</f>
        <v>ООО "Горэлектросеть" г. Новокузнецк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0" ht="22.5" customHeight="1">
      <c r="B4" s="4"/>
      <c r="D4" s="5"/>
      <c r="E4" s="5"/>
      <c r="F4" s="6"/>
      <c r="G4" s="6"/>
    </row>
    <row r="5" spans="1:10" ht="24.75" customHeight="1" thickBot="1">
      <c r="C5" s="7"/>
      <c r="D5" s="7"/>
      <c r="E5" s="7"/>
      <c r="F5" s="8"/>
      <c r="G5" s="8"/>
      <c r="H5" s="7"/>
      <c r="I5" s="7"/>
      <c r="J5" s="9" t="s">
        <v>1</v>
      </c>
    </row>
    <row r="6" spans="1:10" ht="20.25" customHeight="1">
      <c r="A6" s="253" t="s">
        <v>2</v>
      </c>
      <c r="B6" s="256" t="s">
        <v>3</v>
      </c>
      <c r="C6" s="256" t="s">
        <v>4</v>
      </c>
      <c r="D6" s="234" t="s">
        <v>5</v>
      </c>
      <c r="E6" s="231" t="s">
        <v>6</v>
      </c>
      <c r="F6" s="232"/>
      <c r="G6" s="233"/>
      <c r="H6" s="231" t="s">
        <v>77</v>
      </c>
      <c r="I6" s="232"/>
      <c r="J6" s="233"/>
    </row>
    <row r="7" spans="1:10" ht="96" customHeight="1">
      <c r="A7" s="254"/>
      <c r="B7" s="257"/>
      <c r="C7" s="257"/>
      <c r="D7" s="235"/>
      <c r="E7" s="10" t="s">
        <v>7</v>
      </c>
      <c r="F7" s="11" t="s">
        <v>8</v>
      </c>
      <c r="G7" s="12" t="s">
        <v>9</v>
      </c>
      <c r="H7" s="10" t="s">
        <v>7</v>
      </c>
      <c r="I7" s="13" t="s">
        <v>8</v>
      </c>
      <c r="J7" s="14" t="s">
        <v>9</v>
      </c>
    </row>
    <row r="8" spans="1:10" ht="16.5" thickBot="1">
      <c r="A8" s="255"/>
      <c r="B8" s="258"/>
      <c r="C8" s="258"/>
      <c r="D8" s="236"/>
      <c r="E8" s="189" t="s">
        <v>10</v>
      </c>
      <c r="F8" s="190" t="s">
        <v>11</v>
      </c>
      <c r="G8" s="191" t="s">
        <v>12</v>
      </c>
      <c r="H8" s="189" t="s">
        <v>10</v>
      </c>
      <c r="I8" s="192" t="s">
        <v>11</v>
      </c>
      <c r="J8" s="193" t="s">
        <v>12</v>
      </c>
    </row>
    <row r="9" spans="1:10">
      <c r="A9" s="237" t="s">
        <v>13</v>
      </c>
      <c r="B9" s="239" t="s">
        <v>14</v>
      </c>
      <c r="C9" s="161">
        <v>1</v>
      </c>
      <c r="D9" s="184" t="s">
        <v>15</v>
      </c>
      <c r="E9" s="185">
        <v>400</v>
      </c>
      <c r="F9" s="186">
        <v>0</v>
      </c>
      <c r="G9" s="187">
        <f t="shared" ref="G9:G26" si="0">E9*F9/100</f>
        <v>0</v>
      </c>
      <c r="H9" s="185">
        <v>400</v>
      </c>
      <c r="I9" s="186">
        <v>0</v>
      </c>
      <c r="J9" s="188">
        <v>0</v>
      </c>
    </row>
    <row r="10" spans="1:10">
      <c r="A10" s="237"/>
      <c r="B10" s="240"/>
      <c r="C10" s="15"/>
      <c r="D10" s="172" t="s">
        <v>16</v>
      </c>
      <c r="E10" s="28">
        <v>300</v>
      </c>
      <c r="F10" s="173">
        <v>0</v>
      </c>
      <c r="G10" s="16">
        <f t="shared" si="0"/>
        <v>0</v>
      </c>
      <c r="H10" s="28">
        <v>300</v>
      </c>
      <c r="I10" s="173">
        <v>0</v>
      </c>
      <c r="J10" s="17">
        <v>0</v>
      </c>
    </row>
    <row r="11" spans="1:10">
      <c r="A11" s="237"/>
      <c r="B11" s="241" t="s">
        <v>17</v>
      </c>
      <c r="C11" s="242" t="s">
        <v>18</v>
      </c>
      <c r="D11" s="172" t="s">
        <v>15</v>
      </c>
      <c r="E11" s="28">
        <v>230</v>
      </c>
      <c r="F11" s="173">
        <v>0</v>
      </c>
      <c r="G11" s="16">
        <f t="shared" si="0"/>
        <v>0</v>
      </c>
      <c r="H11" s="28">
        <v>230</v>
      </c>
      <c r="I11" s="173">
        <v>0</v>
      </c>
      <c r="J11" s="17">
        <v>0</v>
      </c>
    </row>
    <row r="12" spans="1:10">
      <c r="A12" s="237"/>
      <c r="B12" s="239"/>
      <c r="C12" s="243"/>
      <c r="D12" s="172" t="s">
        <v>16</v>
      </c>
      <c r="E12" s="28">
        <v>170</v>
      </c>
      <c r="F12" s="173">
        <v>0</v>
      </c>
      <c r="G12" s="16">
        <f t="shared" si="0"/>
        <v>0</v>
      </c>
      <c r="H12" s="28">
        <v>170</v>
      </c>
      <c r="I12" s="173">
        <v>0</v>
      </c>
      <c r="J12" s="17">
        <v>0</v>
      </c>
    </row>
    <row r="13" spans="1:10">
      <c r="A13" s="237"/>
      <c r="B13" s="239"/>
      <c r="C13" s="242" t="s">
        <v>19</v>
      </c>
      <c r="D13" s="172" t="s">
        <v>15</v>
      </c>
      <c r="E13" s="28">
        <v>290</v>
      </c>
      <c r="F13" s="173">
        <v>0</v>
      </c>
      <c r="G13" s="16">
        <f t="shared" si="0"/>
        <v>0</v>
      </c>
      <c r="H13" s="28">
        <v>290</v>
      </c>
      <c r="I13" s="173">
        <v>0</v>
      </c>
      <c r="J13" s="17">
        <v>0</v>
      </c>
    </row>
    <row r="14" spans="1:10">
      <c r="A14" s="237"/>
      <c r="B14" s="240"/>
      <c r="C14" s="243"/>
      <c r="D14" s="172" t="s">
        <v>16</v>
      </c>
      <c r="E14" s="28">
        <v>210</v>
      </c>
      <c r="F14" s="173">
        <v>0</v>
      </c>
      <c r="G14" s="16">
        <f t="shared" si="0"/>
        <v>0</v>
      </c>
      <c r="H14" s="28">
        <v>210</v>
      </c>
      <c r="I14" s="173">
        <v>0</v>
      </c>
      <c r="J14" s="17">
        <v>0</v>
      </c>
    </row>
    <row r="15" spans="1:10">
      <c r="A15" s="237"/>
      <c r="B15" s="220">
        <v>220</v>
      </c>
      <c r="C15" s="223">
        <v>1</v>
      </c>
      <c r="D15" s="174" t="s">
        <v>20</v>
      </c>
      <c r="E15" s="28">
        <v>260</v>
      </c>
      <c r="F15" s="173">
        <v>0</v>
      </c>
      <c r="G15" s="16">
        <f t="shared" si="0"/>
        <v>0</v>
      </c>
      <c r="H15" s="28">
        <v>260</v>
      </c>
      <c r="I15" s="173">
        <v>0</v>
      </c>
      <c r="J15" s="17">
        <v>0</v>
      </c>
    </row>
    <row r="16" spans="1:10" s="18" customFormat="1">
      <c r="A16" s="237"/>
      <c r="B16" s="221"/>
      <c r="C16" s="247"/>
      <c r="D16" s="174" t="s">
        <v>15</v>
      </c>
      <c r="E16" s="28">
        <v>210</v>
      </c>
      <c r="F16" s="173">
        <v>0</v>
      </c>
      <c r="G16" s="16">
        <f t="shared" si="0"/>
        <v>0</v>
      </c>
      <c r="H16" s="28">
        <v>210</v>
      </c>
      <c r="I16" s="173">
        <v>0</v>
      </c>
      <c r="J16" s="17">
        <v>0</v>
      </c>
    </row>
    <row r="17" spans="1:10">
      <c r="A17" s="237"/>
      <c r="B17" s="221"/>
      <c r="C17" s="224"/>
      <c r="D17" s="174" t="s">
        <v>16</v>
      </c>
      <c r="E17" s="28">
        <v>140</v>
      </c>
      <c r="F17" s="173">
        <v>0</v>
      </c>
      <c r="G17" s="16">
        <f t="shared" si="0"/>
        <v>0</v>
      </c>
      <c r="H17" s="28">
        <v>140</v>
      </c>
      <c r="I17" s="173">
        <v>0</v>
      </c>
      <c r="J17" s="17">
        <v>0</v>
      </c>
    </row>
    <row r="18" spans="1:10">
      <c r="A18" s="237"/>
      <c r="B18" s="221"/>
      <c r="C18" s="223">
        <v>2</v>
      </c>
      <c r="D18" s="174" t="s">
        <v>15</v>
      </c>
      <c r="E18" s="28">
        <v>270</v>
      </c>
      <c r="F18" s="173">
        <v>0</v>
      </c>
      <c r="G18" s="16">
        <f t="shared" si="0"/>
        <v>0</v>
      </c>
      <c r="H18" s="28">
        <v>270</v>
      </c>
      <c r="I18" s="173">
        <v>0</v>
      </c>
      <c r="J18" s="17">
        <v>0</v>
      </c>
    </row>
    <row r="19" spans="1:10">
      <c r="A19" s="237"/>
      <c r="B19" s="222"/>
      <c r="C19" s="224"/>
      <c r="D19" s="174" t="s">
        <v>16</v>
      </c>
      <c r="E19" s="28">
        <v>180</v>
      </c>
      <c r="F19" s="173">
        <v>0</v>
      </c>
      <c r="G19" s="16">
        <f t="shared" si="0"/>
        <v>0</v>
      </c>
      <c r="H19" s="28">
        <v>180</v>
      </c>
      <c r="I19" s="173">
        <v>0</v>
      </c>
      <c r="J19" s="17">
        <v>0</v>
      </c>
    </row>
    <row r="20" spans="1:10">
      <c r="A20" s="237"/>
      <c r="B20" s="220" t="s">
        <v>21</v>
      </c>
      <c r="C20" s="223">
        <v>1</v>
      </c>
      <c r="D20" s="174" t="s">
        <v>20</v>
      </c>
      <c r="E20" s="28">
        <v>180</v>
      </c>
      <c r="F20" s="173">
        <v>0</v>
      </c>
      <c r="G20" s="16">
        <f t="shared" si="0"/>
        <v>0</v>
      </c>
      <c r="H20" s="28">
        <v>180</v>
      </c>
      <c r="I20" s="173">
        <v>0</v>
      </c>
      <c r="J20" s="17">
        <v>0</v>
      </c>
    </row>
    <row r="21" spans="1:10">
      <c r="A21" s="237"/>
      <c r="B21" s="221"/>
      <c r="C21" s="247"/>
      <c r="D21" s="174" t="s">
        <v>15</v>
      </c>
      <c r="E21" s="28">
        <v>160</v>
      </c>
      <c r="F21" s="173">
        <v>0</v>
      </c>
      <c r="G21" s="16">
        <f t="shared" si="0"/>
        <v>0</v>
      </c>
      <c r="H21" s="28">
        <v>160</v>
      </c>
      <c r="I21" s="173">
        <v>0</v>
      </c>
      <c r="J21" s="17">
        <v>0</v>
      </c>
    </row>
    <row r="22" spans="1:10">
      <c r="A22" s="237"/>
      <c r="B22" s="221"/>
      <c r="C22" s="224"/>
      <c r="D22" s="174" t="s">
        <v>16</v>
      </c>
      <c r="E22" s="28">
        <v>130</v>
      </c>
      <c r="F22" s="173">
        <v>0</v>
      </c>
      <c r="G22" s="16">
        <f t="shared" si="0"/>
        <v>0</v>
      </c>
      <c r="H22" s="28">
        <v>130</v>
      </c>
      <c r="I22" s="173">
        <v>0</v>
      </c>
      <c r="J22" s="17">
        <v>0</v>
      </c>
    </row>
    <row r="23" spans="1:10">
      <c r="A23" s="237"/>
      <c r="B23" s="221"/>
      <c r="C23" s="223">
        <v>2</v>
      </c>
      <c r="D23" s="174" t="s">
        <v>15</v>
      </c>
      <c r="E23" s="28">
        <v>190</v>
      </c>
      <c r="F23" s="173">
        <v>0</v>
      </c>
      <c r="G23" s="16">
        <f t="shared" si="0"/>
        <v>0</v>
      </c>
      <c r="H23" s="28">
        <v>190</v>
      </c>
      <c r="I23" s="173">
        <v>0</v>
      </c>
      <c r="J23" s="17">
        <v>0</v>
      </c>
    </row>
    <row r="24" spans="1:10">
      <c r="A24" s="238"/>
      <c r="B24" s="222"/>
      <c r="C24" s="224"/>
      <c r="D24" s="174" t="s">
        <v>16</v>
      </c>
      <c r="E24" s="28">
        <v>160</v>
      </c>
      <c r="F24" s="173">
        <v>0</v>
      </c>
      <c r="G24" s="16">
        <f t="shared" si="0"/>
        <v>0</v>
      </c>
      <c r="H24" s="28">
        <v>160</v>
      </c>
      <c r="I24" s="173">
        <v>0</v>
      </c>
      <c r="J24" s="17">
        <v>0</v>
      </c>
    </row>
    <row r="25" spans="1:10">
      <c r="A25" s="244" t="s">
        <v>22</v>
      </c>
      <c r="B25" s="175">
        <v>220</v>
      </c>
      <c r="C25" s="19" t="s">
        <v>23</v>
      </c>
      <c r="D25" s="174" t="s">
        <v>23</v>
      </c>
      <c r="E25" s="28">
        <v>3000</v>
      </c>
      <c r="F25" s="173">
        <v>0</v>
      </c>
      <c r="G25" s="16">
        <f t="shared" si="0"/>
        <v>0</v>
      </c>
      <c r="H25" s="28">
        <v>3000</v>
      </c>
      <c r="I25" s="173">
        <v>0</v>
      </c>
      <c r="J25" s="17">
        <v>0</v>
      </c>
    </row>
    <row r="26" spans="1:10">
      <c r="A26" s="245"/>
      <c r="B26" s="175">
        <v>110</v>
      </c>
      <c r="C26" s="19" t="s">
        <v>23</v>
      </c>
      <c r="D26" s="174" t="s">
        <v>23</v>
      </c>
      <c r="E26" s="28">
        <v>2300</v>
      </c>
      <c r="F26" s="173">
        <v>0</v>
      </c>
      <c r="G26" s="16">
        <f t="shared" si="0"/>
        <v>0</v>
      </c>
      <c r="H26" s="28">
        <v>2300</v>
      </c>
      <c r="I26" s="173">
        <v>0</v>
      </c>
      <c r="J26" s="17">
        <v>0</v>
      </c>
    </row>
    <row r="27" spans="1:10">
      <c r="A27" s="176" t="s">
        <v>24</v>
      </c>
      <c r="B27" s="177"/>
      <c r="C27" s="20"/>
      <c r="D27" s="178"/>
      <c r="E27" s="179">
        <f t="shared" ref="E27:G27" si="1">SUM(E9:E26)</f>
        <v>8780</v>
      </c>
      <c r="F27" s="21">
        <f t="shared" si="1"/>
        <v>0</v>
      </c>
      <c r="G27" s="22">
        <f t="shared" si="1"/>
        <v>0</v>
      </c>
      <c r="H27" s="179">
        <v>8780</v>
      </c>
      <c r="I27" s="21">
        <v>0</v>
      </c>
      <c r="J27" s="23">
        <v>0</v>
      </c>
    </row>
    <row r="28" spans="1:10">
      <c r="A28" s="246" t="s">
        <v>13</v>
      </c>
      <c r="B28" s="220">
        <v>35</v>
      </c>
      <c r="C28" s="223">
        <v>1</v>
      </c>
      <c r="D28" s="174" t="s">
        <v>20</v>
      </c>
      <c r="E28" s="28">
        <v>170</v>
      </c>
      <c r="F28" s="173">
        <f>[1]ЦК!F28+[1]КО!F28+[1]ЗН!F28</f>
        <v>0</v>
      </c>
      <c r="G28" s="16">
        <f t="shared" ref="G28:G37" si="2">E28*F28/100</f>
        <v>0</v>
      </c>
      <c r="H28" s="28">
        <v>170</v>
      </c>
      <c r="I28" s="173">
        <v>0</v>
      </c>
      <c r="J28" s="17">
        <v>0</v>
      </c>
    </row>
    <row r="29" spans="1:10">
      <c r="A29" s="237"/>
      <c r="B29" s="221"/>
      <c r="C29" s="247"/>
      <c r="D29" s="174" t="s">
        <v>15</v>
      </c>
      <c r="E29" s="28">
        <v>140</v>
      </c>
      <c r="F29" s="173">
        <f>[1]ЦК!F29+[1]КО!F29+[1]ЗН!F29</f>
        <v>0</v>
      </c>
      <c r="G29" s="16">
        <f t="shared" si="2"/>
        <v>0</v>
      </c>
      <c r="H29" s="28">
        <v>140</v>
      </c>
      <c r="I29" s="173">
        <v>0</v>
      </c>
      <c r="J29" s="17">
        <v>0</v>
      </c>
    </row>
    <row r="30" spans="1:10">
      <c r="A30" s="237"/>
      <c r="B30" s="221"/>
      <c r="C30" s="224"/>
      <c r="D30" s="174" t="s">
        <v>16</v>
      </c>
      <c r="E30" s="28">
        <v>120</v>
      </c>
      <c r="F30" s="173">
        <f>[1]ЦК!F30+[1]КО!F30+[1]ЗН!F30</f>
        <v>0</v>
      </c>
      <c r="G30" s="16">
        <f t="shared" si="2"/>
        <v>0</v>
      </c>
      <c r="H30" s="28">
        <v>120</v>
      </c>
      <c r="I30" s="173">
        <v>0</v>
      </c>
      <c r="J30" s="17">
        <v>0</v>
      </c>
    </row>
    <row r="31" spans="1:10">
      <c r="A31" s="237"/>
      <c r="B31" s="221"/>
      <c r="C31" s="223">
        <v>2</v>
      </c>
      <c r="D31" s="174" t="s">
        <v>15</v>
      </c>
      <c r="E31" s="28">
        <v>180</v>
      </c>
      <c r="F31" s="173">
        <v>0</v>
      </c>
      <c r="G31" s="16">
        <f t="shared" si="2"/>
        <v>0</v>
      </c>
      <c r="H31" s="28">
        <v>180</v>
      </c>
      <c r="I31" s="173">
        <v>15.542</v>
      </c>
      <c r="J31" s="17">
        <v>27.9756</v>
      </c>
    </row>
    <row r="32" spans="1:10">
      <c r="A32" s="237"/>
      <c r="B32" s="222"/>
      <c r="C32" s="224"/>
      <c r="D32" s="174" t="s">
        <v>16</v>
      </c>
      <c r="E32" s="28">
        <v>150</v>
      </c>
      <c r="F32" s="173">
        <f>[1]ЦК!F32+[1]КО!F32+[1]ЗН!F32</f>
        <v>0</v>
      </c>
      <c r="G32" s="16">
        <f t="shared" si="2"/>
        <v>0</v>
      </c>
      <c r="H32" s="28">
        <v>150</v>
      </c>
      <c r="I32" s="173">
        <v>0</v>
      </c>
      <c r="J32" s="17">
        <v>0</v>
      </c>
    </row>
    <row r="33" spans="1:10">
      <c r="A33" s="237"/>
      <c r="B33" s="220" t="s">
        <v>25</v>
      </c>
      <c r="C33" s="19" t="s">
        <v>23</v>
      </c>
      <c r="D33" s="174" t="s">
        <v>20</v>
      </c>
      <c r="E33" s="28">
        <v>160</v>
      </c>
      <c r="F33" s="173">
        <f>[1]ЦК!F33+[1]КО!F33+[1]ЗН!F33</f>
        <v>0</v>
      </c>
      <c r="G33" s="16">
        <f t="shared" si="2"/>
        <v>0</v>
      </c>
      <c r="H33" s="28">
        <v>160</v>
      </c>
      <c r="I33" s="173">
        <v>0</v>
      </c>
      <c r="J33" s="17">
        <v>0</v>
      </c>
    </row>
    <row r="34" spans="1:10" ht="31.5">
      <c r="A34" s="237"/>
      <c r="B34" s="221"/>
      <c r="C34" s="19"/>
      <c r="D34" s="180" t="s">
        <v>26</v>
      </c>
      <c r="E34" s="28">
        <v>140</v>
      </c>
      <c r="F34" s="173">
        <v>0</v>
      </c>
      <c r="G34" s="16">
        <f t="shared" si="2"/>
        <v>0</v>
      </c>
      <c r="H34" s="28">
        <v>140</v>
      </c>
      <c r="I34" s="173">
        <v>25.247</v>
      </c>
      <c r="J34" s="17">
        <v>35.345799999999997</v>
      </c>
    </row>
    <row r="35" spans="1:10">
      <c r="A35" s="238"/>
      <c r="B35" s="222"/>
      <c r="C35" s="19"/>
      <c r="D35" s="180" t="s">
        <v>27</v>
      </c>
      <c r="E35" s="28">
        <v>110</v>
      </c>
      <c r="F35" s="173">
        <v>0</v>
      </c>
      <c r="G35" s="16">
        <f t="shared" si="2"/>
        <v>0</v>
      </c>
      <c r="H35" s="28">
        <v>110</v>
      </c>
      <c r="I35" s="173">
        <v>71.498000000000005</v>
      </c>
      <c r="J35" s="17">
        <v>78.647800000000004</v>
      </c>
    </row>
    <row r="36" spans="1:10">
      <c r="A36" s="248" t="s">
        <v>22</v>
      </c>
      <c r="B36" s="175" t="s">
        <v>28</v>
      </c>
      <c r="C36" s="19" t="s">
        <v>23</v>
      </c>
      <c r="D36" s="174" t="s">
        <v>23</v>
      </c>
      <c r="E36" s="28">
        <v>470</v>
      </c>
      <c r="F36" s="173">
        <f>[1]ЦК!F36+[1]КО!F36+[1]ЗН!F36</f>
        <v>0</v>
      </c>
      <c r="G36" s="16">
        <f t="shared" si="2"/>
        <v>0</v>
      </c>
      <c r="H36" s="28">
        <v>470</v>
      </c>
      <c r="I36" s="173">
        <v>0</v>
      </c>
      <c r="J36" s="17">
        <v>0</v>
      </c>
    </row>
    <row r="37" spans="1:10">
      <c r="A37" s="249"/>
      <c r="B37" s="175" t="s">
        <v>29</v>
      </c>
      <c r="C37" s="19" t="s">
        <v>23</v>
      </c>
      <c r="D37" s="174" t="s">
        <v>23</v>
      </c>
      <c r="E37" s="28">
        <v>350</v>
      </c>
      <c r="F37" s="173">
        <v>0</v>
      </c>
      <c r="G37" s="16">
        <f t="shared" si="2"/>
        <v>0</v>
      </c>
      <c r="H37" s="28">
        <v>350</v>
      </c>
      <c r="I37" s="173">
        <v>400.50400000000002</v>
      </c>
      <c r="J37" s="17">
        <v>1401.7639999999999</v>
      </c>
    </row>
    <row r="38" spans="1:10">
      <c r="A38" s="176" t="s">
        <v>30</v>
      </c>
      <c r="B38" s="177"/>
      <c r="C38" s="20"/>
      <c r="D38" s="178"/>
      <c r="E38" s="179">
        <f t="shared" ref="E38:G38" si="3">SUM(E28:E32)+E36</f>
        <v>1230</v>
      </c>
      <c r="F38" s="24">
        <f t="shared" si="3"/>
        <v>0</v>
      </c>
      <c r="G38" s="22">
        <f t="shared" si="3"/>
        <v>0</v>
      </c>
      <c r="H38" s="179">
        <v>1230</v>
      </c>
      <c r="I38" s="24">
        <v>15.542</v>
      </c>
      <c r="J38" s="23">
        <v>27.9756</v>
      </c>
    </row>
    <row r="39" spans="1:10" s="25" customFormat="1">
      <c r="A39" s="176" t="s">
        <v>31</v>
      </c>
      <c r="B39" s="177"/>
      <c r="C39" s="20"/>
      <c r="D39" s="178"/>
      <c r="E39" s="179">
        <f t="shared" ref="E39:G39" si="4">SUM(E33:E35)+E37</f>
        <v>760</v>
      </c>
      <c r="F39" s="24">
        <f t="shared" si="4"/>
        <v>0</v>
      </c>
      <c r="G39" s="22">
        <f t="shared" si="4"/>
        <v>0</v>
      </c>
      <c r="H39" s="179">
        <v>760</v>
      </c>
      <c r="I39" s="24">
        <v>497.24900000000002</v>
      </c>
      <c r="J39" s="23">
        <v>1515.7575999999999</v>
      </c>
    </row>
    <row r="40" spans="1:10">
      <c r="A40" s="248" t="s">
        <v>13</v>
      </c>
      <c r="B40" s="220" t="s">
        <v>32</v>
      </c>
      <c r="C40" s="223" t="s">
        <v>23</v>
      </c>
      <c r="D40" s="174" t="s">
        <v>20</v>
      </c>
      <c r="E40" s="28">
        <v>260</v>
      </c>
      <c r="F40" s="173">
        <f>[1]ЦК!F40+[1]КО!F40+[1]ЗН!F40</f>
        <v>0</v>
      </c>
      <c r="G40" s="16">
        <f>E40*F40/100</f>
        <v>0</v>
      </c>
      <c r="H40" s="28">
        <v>260</v>
      </c>
      <c r="I40" s="173">
        <v>0</v>
      </c>
      <c r="J40" s="17">
        <v>0</v>
      </c>
    </row>
    <row r="41" spans="1:10">
      <c r="A41" s="250"/>
      <c r="B41" s="221"/>
      <c r="C41" s="247"/>
      <c r="D41" s="174" t="s">
        <v>26</v>
      </c>
      <c r="E41" s="28">
        <v>220</v>
      </c>
      <c r="F41" s="173">
        <f>[1]ЦК!F41+[1]КО!F41+[1]ЗН!F41</f>
        <v>0</v>
      </c>
      <c r="G41" s="16">
        <f>E41*F41/100</f>
        <v>0</v>
      </c>
      <c r="H41" s="28">
        <v>220</v>
      </c>
      <c r="I41" s="173">
        <v>0</v>
      </c>
      <c r="J41" s="17">
        <v>0</v>
      </c>
    </row>
    <row r="42" spans="1:10">
      <c r="A42" s="249"/>
      <c r="B42" s="222"/>
      <c r="C42" s="224"/>
      <c r="D42" s="174" t="s">
        <v>27</v>
      </c>
      <c r="E42" s="28">
        <v>150</v>
      </c>
      <c r="F42" s="173">
        <v>0</v>
      </c>
      <c r="G42" s="16">
        <f>E42*F42/100</f>
        <v>0</v>
      </c>
      <c r="H42" s="28">
        <v>150</v>
      </c>
      <c r="I42" s="173">
        <v>1.7749999999999999</v>
      </c>
      <c r="J42" s="17">
        <v>2.6625000000000001</v>
      </c>
    </row>
    <row r="43" spans="1:10">
      <c r="A43" s="181" t="s">
        <v>22</v>
      </c>
      <c r="B43" s="175" t="s">
        <v>33</v>
      </c>
      <c r="C43" s="19" t="s">
        <v>23</v>
      </c>
      <c r="D43" s="174" t="s">
        <v>23</v>
      </c>
      <c r="E43" s="28">
        <v>270</v>
      </c>
      <c r="F43" s="173">
        <v>0</v>
      </c>
      <c r="G43" s="16">
        <f>E43*F43/100</f>
        <v>0</v>
      </c>
      <c r="H43" s="28">
        <v>270</v>
      </c>
      <c r="I43" s="173">
        <v>6.5039999999999996</v>
      </c>
      <c r="J43" s="17">
        <v>17.5608</v>
      </c>
    </row>
    <row r="44" spans="1:10" ht="16.5" thickBot="1">
      <c r="A44" s="194" t="s">
        <v>34</v>
      </c>
      <c r="B44" s="195"/>
      <c r="C44" s="196"/>
      <c r="D44" s="197"/>
      <c r="E44" s="198">
        <f t="shared" ref="E44:G44" si="5">SUM(E40:E43)</f>
        <v>900</v>
      </c>
      <c r="F44" s="199">
        <f t="shared" si="5"/>
        <v>0</v>
      </c>
      <c r="G44" s="200">
        <f t="shared" si="5"/>
        <v>0</v>
      </c>
      <c r="H44" s="198">
        <v>900</v>
      </c>
      <c r="I44" s="201">
        <v>8.2789999999999999</v>
      </c>
      <c r="J44" s="202">
        <v>20.223300000000002</v>
      </c>
    </row>
    <row r="45" spans="1:10">
      <c r="A45" s="225" t="s">
        <v>35</v>
      </c>
      <c r="B45" s="226"/>
      <c r="C45" s="203" t="s">
        <v>36</v>
      </c>
      <c r="D45" s="204"/>
      <c r="E45" s="205"/>
      <c r="F45" s="206">
        <f>F46+F47+F48+F49</f>
        <v>0</v>
      </c>
      <c r="G45" s="207">
        <f>G46+G47+G48+G49</f>
        <v>0</v>
      </c>
      <c r="H45" s="208"/>
      <c r="I45" s="209">
        <v>521.07000000000005</v>
      </c>
      <c r="J45" s="210">
        <v>1563.9565</v>
      </c>
    </row>
    <row r="46" spans="1:10">
      <c r="A46" s="227"/>
      <c r="B46" s="228"/>
      <c r="C46" s="26" t="s">
        <v>37</v>
      </c>
      <c r="D46" s="182"/>
      <c r="E46" s="27"/>
      <c r="F46" s="21">
        <f>F27</f>
        <v>0</v>
      </c>
      <c r="G46" s="22">
        <f>G27</f>
        <v>0</v>
      </c>
      <c r="H46" s="28"/>
      <c r="I46" s="29">
        <v>0</v>
      </c>
      <c r="J46" s="23">
        <v>0</v>
      </c>
    </row>
    <row r="47" spans="1:10">
      <c r="A47" s="227"/>
      <c r="B47" s="228"/>
      <c r="C47" s="26" t="s">
        <v>38</v>
      </c>
      <c r="D47" s="182"/>
      <c r="E47" s="27"/>
      <c r="F47" s="21">
        <f>F38</f>
        <v>0</v>
      </c>
      <c r="G47" s="22">
        <f>G38</f>
        <v>0</v>
      </c>
      <c r="H47" s="28"/>
      <c r="I47" s="29">
        <v>15.542</v>
      </c>
      <c r="J47" s="23">
        <v>27.9756</v>
      </c>
    </row>
    <row r="48" spans="1:10">
      <c r="A48" s="227"/>
      <c r="B48" s="228"/>
      <c r="C48" s="26" t="s">
        <v>39</v>
      </c>
      <c r="D48" s="182"/>
      <c r="E48" s="27"/>
      <c r="F48" s="21">
        <f>F39</f>
        <v>0</v>
      </c>
      <c r="G48" s="22">
        <f>G39</f>
        <v>0</v>
      </c>
      <c r="H48" s="28"/>
      <c r="I48" s="29">
        <v>497.24900000000002</v>
      </c>
      <c r="J48" s="23">
        <v>1515.7575999999999</v>
      </c>
    </row>
    <row r="49" spans="1:10" s="18" customFormat="1" ht="16.5" thickBot="1">
      <c r="A49" s="229"/>
      <c r="B49" s="230"/>
      <c r="C49" s="30" t="s">
        <v>40</v>
      </c>
      <c r="D49" s="183"/>
      <c r="E49" s="31"/>
      <c r="F49" s="32">
        <f>F44</f>
        <v>0</v>
      </c>
      <c r="G49" s="33">
        <f>G44</f>
        <v>0</v>
      </c>
      <c r="H49" s="34"/>
      <c r="I49" s="35">
        <v>8.2789999999999999</v>
      </c>
      <c r="J49" s="36">
        <v>20.223300000000002</v>
      </c>
    </row>
    <row r="50" spans="1:10" ht="16.5" customHeight="1">
      <c r="A50" s="7"/>
      <c r="B50" s="7"/>
      <c r="C50" s="7"/>
      <c r="D50" s="7"/>
      <c r="E50" s="7"/>
      <c r="F50" s="8"/>
      <c r="G50" s="8"/>
    </row>
    <row r="51" spans="1:10" ht="20.25" customHeight="1">
      <c r="A51" s="44"/>
      <c r="B51" s="38"/>
      <c r="C51" s="45"/>
      <c r="D51" s="37"/>
      <c r="E51" s="46"/>
      <c r="F51" s="47"/>
      <c r="G51" s="47"/>
    </row>
    <row r="52" spans="1:10" ht="21.75" customHeight="1">
      <c r="A52" s="48"/>
      <c r="B52" s="38"/>
      <c r="C52" s="45"/>
      <c r="D52" s="37"/>
      <c r="E52" s="40"/>
      <c r="F52" s="41"/>
      <c r="G52" s="41"/>
    </row>
    <row r="53" spans="1:10" ht="21.75" customHeight="1">
      <c r="A53" s="48"/>
      <c r="B53" s="38"/>
      <c r="C53" s="45"/>
      <c r="D53" s="37"/>
      <c r="E53" s="50"/>
      <c r="F53" s="42"/>
      <c r="G53" s="42"/>
    </row>
    <row r="54" spans="1:10" ht="26.25" customHeight="1">
      <c r="A54" s="48"/>
      <c r="B54" s="51"/>
      <c r="C54" s="49"/>
      <c r="D54" s="37"/>
      <c r="E54" s="43"/>
      <c r="F54" s="42"/>
      <c r="G54" s="42"/>
    </row>
    <row r="55" spans="1:10" ht="49.5" customHeight="1">
      <c r="A55" s="52"/>
      <c r="B55" s="52"/>
      <c r="C55" s="52"/>
      <c r="D55" s="52"/>
      <c r="E55" s="52"/>
      <c r="F55" s="53"/>
      <c r="G55" s="53"/>
    </row>
    <row r="56" spans="1:10" ht="27.75" customHeight="1">
      <c r="A56" s="39"/>
      <c r="B56" s="39"/>
      <c r="C56" s="52"/>
      <c r="D56" s="54"/>
      <c r="E56" s="54"/>
      <c r="F56" s="55"/>
      <c r="G56" s="55"/>
    </row>
    <row r="57" spans="1:10">
      <c r="A57" s="39"/>
      <c r="B57" s="39"/>
      <c r="C57" s="49"/>
      <c r="D57" s="49"/>
      <c r="E57" s="49"/>
      <c r="F57" s="41"/>
      <c r="G57" s="41"/>
    </row>
    <row r="58" spans="1:10">
      <c r="A58" s="39"/>
      <c r="B58" s="39"/>
      <c r="C58" s="39"/>
      <c r="D58" s="39"/>
      <c r="E58" s="39"/>
      <c r="F58" s="42"/>
      <c r="G58" s="42"/>
    </row>
    <row r="59" spans="1:10">
      <c r="A59" s="39"/>
      <c r="B59" s="39"/>
      <c r="C59" s="39"/>
      <c r="D59" s="39"/>
      <c r="E59" s="39"/>
      <c r="F59" s="42"/>
      <c r="G59" s="42"/>
    </row>
    <row r="60" spans="1:10">
      <c r="A60" s="39"/>
      <c r="B60" s="39"/>
      <c r="C60" s="39"/>
      <c r="D60" s="39"/>
      <c r="E60" s="39"/>
      <c r="F60" s="42"/>
      <c r="G60" s="42"/>
    </row>
    <row r="61" spans="1:10">
      <c r="A61" s="39"/>
      <c r="B61" s="39"/>
      <c r="C61" s="39"/>
      <c r="D61" s="39"/>
      <c r="E61" s="39"/>
      <c r="F61" s="42"/>
      <c r="G61" s="42"/>
    </row>
    <row r="62" spans="1:10">
      <c r="A62" s="39"/>
      <c r="B62" s="39"/>
      <c r="C62" s="39"/>
      <c r="D62" s="39"/>
      <c r="E62" s="39"/>
      <c r="F62" s="42"/>
      <c r="G62" s="42"/>
    </row>
    <row r="63" spans="1:10">
      <c r="A63" s="39"/>
      <c r="B63" s="39"/>
      <c r="C63" s="39"/>
      <c r="D63" s="39"/>
      <c r="E63" s="39"/>
      <c r="F63" s="42"/>
      <c r="G63" s="42"/>
    </row>
    <row r="64" spans="1:10">
      <c r="A64" s="39"/>
      <c r="B64" s="39"/>
      <c r="C64" s="39"/>
      <c r="D64" s="39"/>
      <c r="E64" s="39"/>
      <c r="F64" s="42"/>
      <c r="G64" s="42"/>
    </row>
    <row r="65" spans="1:7">
      <c r="A65" s="39"/>
      <c r="B65" s="39"/>
      <c r="C65" s="39"/>
      <c r="D65" s="39"/>
      <c r="E65" s="39"/>
      <c r="F65" s="42"/>
      <c r="G65" s="42"/>
    </row>
    <row r="66" spans="1:7">
      <c r="A66" s="39"/>
      <c r="B66" s="39"/>
      <c r="C66" s="39"/>
      <c r="D66" s="39"/>
      <c r="E66" s="39"/>
      <c r="F66" s="42"/>
      <c r="G66" s="42"/>
    </row>
    <row r="67" spans="1:7">
      <c r="A67" s="39"/>
      <c r="B67" s="39"/>
      <c r="C67" s="39"/>
      <c r="D67" s="39"/>
      <c r="E67" s="39"/>
      <c r="F67" s="42"/>
      <c r="G67" s="42"/>
    </row>
    <row r="68" spans="1:7">
      <c r="A68" s="39"/>
      <c r="B68" s="39"/>
      <c r="C68" s="39"/>
      <c r="D68" s="39"/>
      <c r="E68" s="39"/>
      <c r="F68" s="42"/>
      <c r="G68" s="42"/>
    </row>
    <row r="69" spans="1:7">
      <c r="A69" s="39"/>
      <c r="B69" s="39"/>
      <c r="C69" s="39"/>
      <c r="D69" s="39"/>
      <c r="E69" s="39"/>
      <c r="F69" s="42"/>
      <c r="G69" s="42"/>
    </row>
    <row r="70" spans="1:7">
      <c r="A70" s="39"/>
      <c r="B70" s="39"/>
      <c r="C70" s="39"/>
      <c r="D70" s="39"/>
      <c r="E70" s="39"/>
      <c r="F70" s="42"/>
      <c r="G70" s="42"/>
    </row>
    <row r="71" spans="1:7">
      <c r="A71" s="39"/>
      <c r="B71" s="39"/>
      <c r="C71" s="39"/>
      <c r="D71" s="39"/>
      <c r="E71" s="39"/>
      <c r="F71" s="42"/>
      <c r="G71" s="42"/>
    </row>
    <row r="72" spans="1:7">
      <c r="A72" s="39"/>
      <c r="B72" s="39"/>
      <c r="C72" s="39"/>
      <c r="D72" s="39"/>
      <c r="E72" s="39"/>
      <c r="F72" s="42"/>
      <c r="G72" s="42"/>
    </row>
    <row r="73" spans="1:7">
      <c r="A73" s="39"/>
      <c r="B73" s="39"/>
      <c r="C73" s="39"/>
      <c r="D73" s="39"/>
      <c r="E73" s="39"/>
      <c r="F73" s="42"/>
      <c r="G73" s="42"/>
    </row>
    <row r="74" spans="1:7">
      <c r="A74" s="39"/>
      <c r="B74" s="39"/>
      <c r="C74" s="39"/>
      <c r="D74" s="39"/>
      <c r="E74" s="39"/>
      <c r="F74" s="42"/>
      <c r="G74" s="42"/>
    </row>
    <row r="75" spans="1:7">
      <c r="A75" s="39"/>
      <c r="B75" s="39"/>
      <c r="C75" s="39"/>
      <c r="D75" s="39"/>
      <c r="E75" s="39"/>
      <c r="F75" s="42"/>
      <c r="G75" s="42"/>
    </row>
    <row r="76" spans="1:7">
      <c r="A76" s="39"/>
      <c r="B76" s="39"/>
      <c r="C76" s="39"/>
      <c r="D76" s="39"/>
      <c r="E76" s="39"/>
      <c r="F76" s="42"/>
      <c r="G76" s="42"/>
    </row>
    <row r="77" spans="1:7">
      <c r="A77" s="39"/>
      <c r="B77" s="39"/>
      <c r="C77" s="39"/>
      <c r="D77" s="39"/>
      <c r="E77" s="39"/>
      <c r="F77" s="42"/>
      <c r="G77" s="42"/>
    </row>
    <row r="78" spans="1:7">
      <c r="A78" s="39"/>
      <c r="B78" s="39"/>
      <c r="C78" s="39"/>
      <c r="D78" s="39"/>
      <c r="E78" s="39"/>
      <c r="F78" s="42"/>
      <c r="G78" s="42"/>
    </row>
    <row r="79" spans="1:7">
      <c r="A79" s="39"/>
      <c r="B79" s="39"/>
      <c r="C79" s="39"/>
      <c r="D79" s="39"/>
      <c r="E79" s="39"/>
      <c r="F79" s="42"/>
      <c r="G79" s="42"/>
    </row>
    <row r="80" spans="1:7">
      <c r="A80" s="39"/>
      <c r="B80" s="39"/>
      <c r="C80" s="39"/>
      <c r="D80" s="39"/>
      <c r="E80" s="39"/>
      <c r="F80" s="42"/>
      <c r="G80" s="42"/>
    </row>
    <row r="81" spans="1:7">
      <c r="A81" s="39"/>
      <c r="B81" s="39"/>
      <c r="C81" s="39"/>
      <c r="D81" s="39"/>
      <c r="E81" s="39"/>
      <c r="F81" s="42"/>
      <c r="G81" s="42"/>
    </row>
    <row r="82" spans="1:7">
      <c r="A82" s="39"/>
      <c r="B82" s="39"/>
      <c r="C82" s="39"/>
      <c r="D82" s="39"/>
      <c r="E82" s="39"/>
      <c r="F82" s="42"/>
      <c r="G82" s="42"/>
    </row>
    <row r="83" spans="1:7">
      <c r="A83" s="39"/>
      <c r="B83" s="39"/>
      <c r="C83" s="39"/>
      <c r="D83" s="39"/>
      <c r="E83" s="39"/>
      <c r="F83" s="42"/>
      <c r="G83" s="42"/>
    </row>
    <row r="84" spans="1:7">
      <c r="A84" s="39"/>
      <c r="B84" s="39"/>
      <c r="C84" s="39"/>
      <c r="D84" s="39"/>
      <c r="E84" s="39"/>
      <c r="F84" s="42"/>
      <c r="G84" s="42"/>
    </row>
    <row r="85" spans="1:7">
      <c r="A85" s="39"/>
      <c r="B85" s="39"/>
      <c r="C85" s="39"/>
      <c r="D85" s="39"/>
      <c r="E85" s="39"/>
      <c r="F85" s="42"/>
      <c r="G85" s="42"/>
    </row>
    <row r="86" spans="1:7">
      <c r="A86" s="39"/>
      <c r="B86" s="39"/>
      <c r="C86" s="39"/>
      <c r="D86" s="39"/>
      <c r="E86" s="39"/>
      <c r="F86" s="42"/>
      <c r="G86" s="42"/>
    </row>
    <row r="87" spans="1:7">
      <c r="A87" s="39"/>
      <c r="B87" s="39"/>
      <c r="C87" s="39"/>
      <c r="D87" s="39"/>
      <c r="E87" s="39"/>
      <c r="F87" s="42"/>
      <c r="G87" s="42"/>
    </row>
    <row r="88" spans="1:7">
      <c r="A88" s="39"/>
      <c r="B88" s="39"/>
      <c r="C88" s="39"/>
      <c r="D88" s="39"/>
      <c r="E88" s="39"/>
      <c r="F88" s="42"/>
      <c r="G88" s="42"/>
    </row>
    <row r="89" spans="1:7">
      <c r="A89" s="39"/>
      <c r="B89" s="39"/>
      <c r="C89" s="39"/>
      <c r="D89" s="39"/>
      <c r="E89" s="39"/>
      <c r="F89" s="42"/>
      <c r="G89" s="42"/>
    </row>
    <row r="90" spans="1:7">
      <c r="A90" s="39"/>
      <c r="B90" s="39"/>
      <c r="C90" s="39"/>
      <c r="D90" s="39"/>
      <c r="E90" s="39"/>
      <c r="F90" s="42"/>
      <c r="G90" s="42"/>
    </row>
    <row r="91" spans="1:7">
      <c r="A91" s="39"/>
      <c r="B91" s="39"/>
      <c r="C91" s="39"/>
      <c r="D91" s="39"/>
      <c r="E91" s="39"/>
      <c r="F91" s="42"/>
      <c r="G91" s="42"/>
    </row>
    <row r="92" spans="1:7">
      <c r="A92" s="39"/>
      <c r="B92" s="39"/>
      <c r="C92" s="39"/>
      <c r="D92" s="39"/>
      <c r="E92" s="39"/>
      <c r="F92" s="42"/>
      <c r="G92" s="42"/>
    </row>
    <row r="93" spans="1:7">
      <c r="A93" s="39"/>
      <c r="B93" s="39"/>
      <c r="C93" s="39"/>
      <c r="D93" s="39"/>
      <c r="E93" s="39"/>
      <c r="F93" s="42"/>
      <c r="G93" s="42"/>
    </row>
    <row r="94" spans="1:7">
      <c r="A94" s="39"/>
      <c r="B94" s="39"/>
      <c r="C94" s="39"/>
      <c r="D94" s="39"/>
      <c r="E94" s="39"/>
      <c r="F94" s="42"/>
      <c r="G94" s="42"/>
    </row>
    <row r="95" spans="1:7">
      <c r="A95" s="39"/>
      <c r="B95" s="39"/>
      <c r="C95" s="39"/>
      <c r="D95" s="39"/>
      <c r="E95" s="39"/>
      <c r="F95" s="42"/>
      <c r="G95" s="42"/>
    </row>
    <row r="96" spans="1:7">
      <c r="A96" s="39"/>
      <c r="B96" s="39"/>
      <c r="C96" s="39"/>
      <c r="D96" s="39"/>
      <c r="E96" s="39"/>
      <c r="F96" s="42"/>
      <c r="G96" s="42"/>
    </row>
    <row r="97" spans="1:7">
      <c r="A97" s="39"/>
      <c r="B97" s="39"/>
      <c r="C97" s="39"/>
      <c r="D97" s="39"/>
      <c r="E97" s="39"/>
      <c r="F97" s="42"/>
      <c r="G97" s="42"/>
    </row>
    <row r="98" spans="1:7">
      <c r="A98" s="39"/>
      <c r="B98" s="39"/>
      <c r="C98" s="39"/>
      <c r="D98" s="39"/>
      <c r="E98" s="39"/>
      <c r="F98" s="42"/>
      <c r="G98" s="42"/>
    </row>
    <row r="99" spans="1:7">
      <c r="A99" s="39"/>
      <c r="B99" s="39"/>
      <c r="C99" s="39"/>
      <c r="D99" s="39"/>
      <c r="E99" s="39"/>
      <c r="F99" s="42"/>
      <c r="G99" s="42"/>
    </row>
    <row r="100" spans="1:7">
      <c r="A100" s="39"/>
      <c r="B100" s="39"/>
      <c r="C100" s="39"/>
      <c r="D100" s="39"/>
      <c r="E100" s="39"/>
      <c r="F100" s="42"/>
      <c r="G100" s="42"/>
    </row>
    <row r="101" spans="1:7">
      <c r="A101" s="39"/>
      <c r="B101" s="39"/>
      <c r="C101" s="39"/>
      <c r="D101" s="39"/>
      <c r="E101" s="39"/>
      <c r="F101" s="42"/>
      <c r="G101" s="42"/>
    </row>
    <row r="102" spans="1:7">
      <c r="A102" s="39"/>
      <c r="B102" s="39"/>
      <c r="C102" s="39"/>
      <c r="D102" s="39"/>
      <c r="E102" s="39"/>
      <c r="F102" s="42"/>
      <c r="G102" s="42"/>
    </row>
    <row r="103" spans="1:7">
      <c r="A103" s="39"/>
      <c r="B103" s="39"/>
      <c r="C103" s="39"/>
      <c r="D103" s="39"/>
      <c r="E103" s="39"/>
      <c r="F103" s="42"/>
      <c r="G103" s="42"/>
    </row>
    <row r="104" spans="1:7">
      <c r="A104" s="39"/>
      <c r="B104" s="39"/>
      <c r="C104" s="39"/>
      <c r="D104" s="39"/>
      <c r="E104" s="39"/>
      <c r="F104" s="42"/>
      <c r="G104" s="42"/>
    </row>
    <row r="105" spans="1:7">
      <c r="A105" s="39"/>
      <c r="B105" s="39"/>
      <c r="C105" s="39"/>
      <c r="D105" s="39"/>
      <c r="E105" s="39"/>
      <c r="F105" s="42"/>
      <c r="G105" s="42"/>
    </row>
    <row r="106" spans="1:7">
      <c r="A106" s="39"/>
      <c r="B106" s="39"/>
      <c r="C106" s="39"/>
      <c r="D106" s="39"/>
      <c r="E106" s="39"/>
      <c r="F106" s="42"/>
      <c r="G106" s="42"/>
    </row>
    <row r="107" spans="1:7">
      <c r="A107" s="39"/>
      <c r="B107" s="39"/>
      <c r="C107" s="39"/>
      <c r="D107" s="39"/>
      <c r="E107" s="39"/>
      <c r="F107" s="42"/>
      <c r="G107" s="42"/>
    </row>
    <row r="108" spans="1:7">
      <c r="A108" s="39"/>
      <c r="B108" s="39"/>
      <c r="C108" s="39"/>
      <c r="D108" s="39"/>
      <c r="E108" s="39"/>
      <c r="F108" s="42"/>
      <c r="G108" s="42"/>
    </row>
    <row r="109" spans="1:7">
      <c r="A109" s="39"/>
      <c r="B109" s="39"/>
      <c r="C109" s="39"/>
      <c r="D109" s="39"/>
      <c r="E109" s="39"/>
      <c r="F109" s="42"/>
      <c r="G109" s="42"/>
    </row>
    <row r="110" spans="1:7">
      <c r="A110" s="39"/>
      <c r="B110" s="39"/>
      <c r="C110" s="39"/>
      <c r="D110" s="39"/>
      <c r="E110" s="39"/>
      <c r="F110" s="42"/>
      <c r="G110" s="42"/>
    </row>
    <row r="111" spans="1:7">
      <c r="A111" s="39"/>
      <c r="B111" s="39"/>
      <c r="C111" s="39"/>
      <c r="D111" s="39"/>
      <c r="E111" s="39"/>
      <c r="F111" s="42"/>
      <c r="G111" s="42"/>
    </row>
    <row r="112" spans="1:7">
      <c r="A112" s="39"/>
      <c r="B112" s="39"/>
      <c r="C112" s="39"/>
      <c r="D112" s="39"/>
      <c r="E112" s="39"/>
      <c r="F112" s="42"/>
      <c r="G112" s="42"/>
    </row>
    <row r="113" spans="1:7">
      <c r="A113" s="39"/>
      <c r="B113" s="39"/>
      <c r="C113" s="39"/>
      <c r="D113" s="39"/>
      <c r="E113" s="39"/>
      <c r="F113" s="42"/>
      <c r="G113" s="42"/>
    </row>
    <row r="114" spans="1:7">
      <c r="A114" s="39"/>
      <c r="B114" s="39"/>
      <c r="C114" s="39"/>
      <c r="D114" s="39"/>
      <c r="E114" s="39"/>
      <c r="F114" s="42"/>
      <c r="G114" s="42"/>
    </row>
    <row r="115" spans="1:7">
      <c r="A115" s="39"/>
      <c r="B115" s="39"/>
      <c r="C115" s="39"/>
      <c r="D115" s="39"/>
      <c r="E115" s="39"/>
      <c r="F115" s="42"/>
      <c r="G115" s="42"/>
    </row>
    <row r="116" spans="1:7">
      <c r="A116" s="39"/>
      <c r="B116" s="39"/>
      <c r="C116" s="39"/>
      <c r="D116" s="39"/>
      <c r="E116" s="39"/>
      <c r="F116" s="42"/>
      <c r="G116" s="42"/>
    </row>
    <row r="117" spans="1:7">
      <c r="A117" s="39"/>
      <c r="B117" s="39"/>
      <c r="C117" s="39"/>
      <c r="D117" s="39"/>
      <c r="E117" s="39"/>
      <c r="F117" s="42"/>
      <c r="G117" s="42"/>
    </row>
    <row r="118" spans="1:7">
      <c r="A118" s="39"/>
      <c r="B118" s="39"/>
      <c r="C118" s="39"/>
      <c r="D118" s="39"/>
      <c r="E118" s="39"/>
      <c r="F118" s="42"/>
      <c r="G118" s="42"/>
    </row>
    <row r="119" spans="1:7">
      <c r="A119" s="39"/>
      <c r="B119" s="39"/>
      <c r="C119" s="39"/>
      <c r="D119" s="39"/>
      <c r="E119" s="39"/>
      <c r="F119" s="42"/>
      <c r="G119" s="42"/>
    </row>
    <row r="120" spans="1:7">
      <c r="A120" s="39"/>
      <c r="B120" s="39"/>
      <c r="C120" s="39"/>
      <c r="D120" s="39"/>
      <c r="E120" s="39"/>
      <c r="F120" s="42"/>
      <c r="G120" s="42"/>
    </row>
    <row r="121" spans="1:7">
      <c r="A121" s="39"/>
      <c r="B121" s="39"/>
      <c r="C121" s="39"/>
      <c r="D121" s="39"/>
      <c r="E121" s="39"/>
      <c r="F121" s="42"/>
      <c r="G121" s="42"/>
    </row>
    <row r="122" spans="1:7">
      <c r="A122" s="39"/>
      <c r="B122" s="39"/>
      <c r="C122" s="39"/>
      <c r="D122" s="39"/>
      <c r="E122" s="39"/>
      <c r="F122" s="42"/>
      <c r="G122" s="42"/>
    </row>
    <row r="123" spans="1:7">
      <c r="A123" s="39"/>
      <c r="B123" s="39"/>
      <c r="C123" s="39"/>
      <c r="D123" s="39"/>
      <c r="E123" s="39"/>
      <c r="F123" s="42"/>
      <c r="G123" s="42"/>
    </row>
    <row r="124" spans="1:7">
      <c r="A124" s="39"/>
      <c r="B124" s="39"/>
      <c r="C124" s="39"/>
      <c r="D124" s="39"/>
      <c r="E124" s="39"/>
      <c r="F124" s="42"/>
      <c r="G124" s="42"/>
    </row>
    <row r="125" spans="1:7">
      <c r="A125" s="39"/>
      <c r="B125" s="39"/>
      <c r="C125" s="39"/>
      <c r="D125" s="39"/>
      <c r="E125" s="39"/>
      <c r="F125" s="42"/>
      <c r="G125" s="42"/>
    </row>
    <row r="126" spans="1:7">
      <c r="A126" s="39"/>
      <c r="B126" s="39"/>
      <c r="C126" s="39"/>
      <c r="D126" s="39"/>
      <c r="E126" s="39"/>
      <c r="F126" s="42"/>
      <c r="G126" s="42"/>
    </row>
    <row r="127" spans="1:7">
      <c r="A127" s="39"/>
      <c r="B127" s="39"/>
      <c r="C127" s="39"/>
      <c r="D127" s="39"/>
      <c r="E127" s="39"/>
      <c r="F127" s="42"/>
      <c r="G127" s="42"/>
    </row>
    <row r="128" spans="1:7">
      <c r="A128" s="39"/>
      <c r="B128" s="39"/>
      <c r="C128" s="39"/>
      <c r="D128" s="39"/>
      <c r="E128" s="39"/>
      <c r="F128" s="42"/>
      <c r="G128" s="42"/>
    </row>
    <row r="129" spans="1:7">
      <c r="A129" s="39"/>
      <c r="B129" s="39"/>
      <c r="C129" s="39"/>
      <c r="D129" s="39"/>
      <c r="E129" s="39"/>
      <c r="F129" s="42"/>
      <c r="G129" s="42"/>
    </row>
    <row r="130" spans="1:7">
      <c r="A130" s="39"/>
      <c r="B130" s="39"/>
      <c r="C130" s="39"/>
      <c r="D130" s="39"/>
      <c r="E130" s="39"/>
      <c r="F130" s="42"/>
      <c r="G130" s="42"/>
    </row>
    <row r="131" spans="1:7">
      <c r="A131" s="39"/>
      <c r="B131" s="39"/>
      <c r="C131" s="39"/>
      <c r="D131" s="39"/>
      <c r="E131" s="39"/>
      <c r="F131" s="42"/>
      <c r="G131" s="42"/>
    </row>
    <row r="132" spans="1:7">
      <c r="A132" s="39"/>
      <c r="B132" s="39"/>
      <c r="C132" s="39"/>
      <c r="D132" s="39"/>
      <c r="E132" s="39"/>
      <c r="F132" s="42"/>
      <c r="G132" s="42"/>
    </row>
    <row r="133" spans="1:7">
      <c r="A133" s="39"/>
      <c r="B133" s="39"/>
      <c r="C133" s="39"/>
      <c r="D133" s="39"/>
      <c r="E133" s="39"/>
      <c r="F133" s="42"/>
      <c r="G133" s="42"/>
    </row>
    <row r="134" spans="1:7">
      <c r="A134" s="39"/>
      <c r="B134" s="39"/>
      <c r="C134" s="39"/>
      <c r="D134" s="39"/>
      <c r="E134" s="39"/>
      <c r="F134" s="42"/>
      <c r="G134" s="42"/>
    </row>
    <row r="135" spans="1:7">
      <c r="A135" s="39"/>
      <c r="B135" s="39"/>
      <c r="C135" s="39"/>
      <c r="D135" s="39"/>
      <c r="E135" s="39"/>
      <c r="F135" s="42"/>
      <c r="G135" s="42"/>
    </row>
    <row r="136" spans="1:7">
      <c r="A136" s="39"/>
      <c r="B136" s="39"/>
      <c r="C136" s="39"/>
      <c r="D136" s="39"/>
      <c r="E136" s="39"/>
      <c r="F136" s="42"/>
      <c r="G136" s="42"/>
    </row>
    <row r="137" spans="1:7">
      <c r="A137" s="39"/>
      <c r="B137" s="39"/>
      <c r="C137" s="39"/>
      <c r="D137" s="39"/>
      <c r="E137" s="39"/>
      <c r="F137" s="42"/>
      <c r="G137" s="42"/>
    </row>
    <row r="138" spans="1:7">
      <c r="A138" s="39"/>
      <c r="B138" s="39"/>
      <c r="C138" s="39"/>
      <c r="D138" s="39"/>
      <c r="E138" s="39"/>
      <c r="F138" s="42"/>
      <c r="G138" s="42"/>
    </row>
    <row r="139" spans="1:7">
      <c r="A139" s="39"/>
      <c r="B139" s="39"/>
      <c r="C139" s="39"/>
      <c r="D139" s="39"/>
      <c r="E139" s="39"/>
      <c r="F139" s="42"/>
      <c r="G139" s="42"/>
    </row>
    <row r="140" spans="1:7">
      <c r="A140" s="39"/>
      <c r="B140" s="39"/>
      <c r="C140" s="39"/>
      <c r="D140" s="39"/>
      <c r="E140" s="39"/>
      <c r="F140" s="42"/>
      <c r="G140" s="42"/>
    </row>
    <row r="141" spans="1:7">
      <c r="A141" s="39"/>
      <c r="B141" s="39"/>
      <c r="C141" s="39"/>
      <c r="D141" s="39"/>
      <c r="E141" s="39"/>
      <c r="F141" s="42"/>
      <c r="G141" s="42"/>
    </row>
    <row r="142" spans="1:7">
      <c r="A142" s="39"/>
      <c r="B142" s="39"/>
      <c r="C142" s="39"/>
      <c r="D142" s="39"/>
      <c r="E142" s="39"/>
      <c r="F142" s="42"/>
      <c r="G142" s="42"/>
    </row>
    <row r="143" spans="1:7">
      <c r="A143" s="39"/>
      <c r="B143" s="39"/>
      <c r="C143" s="39"/>
      <c r="D143" s="39"/>
      <c r="E143" s="39"/>
      <c r="F143" s="42"/>
      <c r="G143" s="42"/>
    </row>
    <row r="144" spans="1:7">
      <c r="A144" s="39"/>
      <c r="B144" s="39"/>
      <c r="C144" s="39"/>
      <c r="D144" s="39"/>
      <c r="E144" s="39"/>
      <c r="F144" s="42"/>
      <c r="G144" s="42"/>
    </row>
    <row r="145" spans="1:7">
      <c r="A145" s="39"/>
      <c r="B145" s="39"/>
      <c r="C145" s="39"/>
      <c r="D145" s="39"/>
      <c r="E145" s="39"/>
      <c r="F145" s="42"/>
      <c r="G145" s="42"/>
    </row>
    <row r="146" spans="1:7">
      <c r="A146" s="39"/>
      <c r="B146" s="39"/>
      <c r="C146" s="39"/>
      <c r="D146" s="39"/>
      <c r="E146" s="39"/>
      <c r="F146" s="42"/>
      <c r="G146" s="42"/>
    </row>
    <row r="147" spans="1:7">
      <c r="A147" s="39"/>
      <c r="B147" s="39"/>
      <c r="C147" s="39"/>
      <c r="D147" s="39"/>
      <c r="E147" s="39"/>
      <c r="F147" s="42"/>
      <c r="G147" s="42"/>
    </row>
    <row r="148" spans="1:7">
      <c r="A148" s="39"/>
      <c r="B148" s="39"/>
      <c r="C148" s="39"/>
      <c r="D148" s="39"/>
      <c r="E148" s="39"/>
      <c r="F148" s="42"/>
      <c r="G148" s="42"/>
    </row>
    <row r="149" spans="1:7">
      <c r="A149" s="39"/>
      <c r="B149" s="39"/>
      <c r="C149" s="39"/>
      <c r="D149" s="39"/>
      <c r="E149" s="39"/>
      <c r="F149" s="42"/>
      <c r="G149" s="42"/>
    </row>
    <row r="150" spans="1:7">
      <c r="A150" s="39"/>
      <c r="B150" s="39"/>
      <c r="C150" s="39"/>
      <c r="D150" s="39"/>
      <c r="E150" s="39"/>
      <c r="F150" s="42"/>
      <c r="G150" s="42"/>
    </row>
    <row r="151" spans="1:7">
      <c r="A151" s="39"/>
      <c r="B151" s="39"/>
      <c r="C151" s="39"/>
      <c r="D151" s="39"/>
      <c r="E151" s="39"/>
      <c r="F151" s="42"/>
      <c r="G151" s="42"/>
    </row>
    <row r="152" spans="1:7">
      <c r="A152" s="39"/>
      <c r="B152" s="39"/>
      <c r="C152" s="39"/>
      <c r="D152" s="39"/>
      <c r="E152" s="39"/>
      <c r="F152" s="42"/>
      <c r="G152" s="42"/>
    </row>
    <row r="153" spans="1:7">
      <c r="A153" s="39"/>
      <c r="B153" s="39"/>
      <c r="C153" s="39"/>
      <c r="D153" s="39"/>
      <c r="E153" s="39"/>
      <c r="F153" s="42"/>
      <c r="G153" s="42"/>
    </row>
    <row r="154" spans="1:7">
      <c r="A154" s="39"/>
      <c r="B154" s="39"/>
      <c r="C154" s="39"/>
      <c r="D154" s="39"/>
      <c r="E154" s="39"/>
      <c r="F154" s="42"/>
      <c r="G154" s="42"/>
    </row>
    <row r="155" spans="1:7">
      <c r="A155" s="39"/>
      <c r="B155" s="39"/>
      <c r="C155" s="39"/>
      <c r="D155" s="39"/>
      <c r="E155" s="39"/>
      <c r="F155" s="42"/>
      <c r="G155" s="42"/>
    </row>
    <row r="156" spans="1:7">
      <c r="A156" s="39"/>
      <c r="B156" s="39"/>
      <c r="C156" s="39"/>
      <c r="D156" s="39"/>
      <c r="E156" s="39"/>
      <c r="F156" s="42"/>
      <c r="G156" s="42"/>
    </row>
    <row r="157" spans="1:7">
      <c r="A157" s="39"/>
      <c r="B157" s="39"/>
      <c r="C157" s="39"/>
      <c r="D157" s="39"/>
      <c r="E157" s="39"/>
      <c r="F157" s="42"/>
      <c r="G157" s="42"/>
    </row>
    <row r="158" spans="1:7">
      <c r="A158" s="39"/>
      <c r="B158" s="39"/>
      <c r="C158" s="39"/>
      <c r="D158" s="39"/>
      <c r="E158" s="39"/>
      <c r="F158" s="42"/>
      <c r="G158" s="42"/>
    </row>
    <row r="159" spans="1:7">
      <c r="A159" s="39"/>
      <c r="B159" s="39"/>
      <c r="C159" s="39"/>
      <c r="D159" s="39"/>
      <c r="E159" s="39"/>
      <c r="F159" s="42"/>
      <c r="G159" s="42"/>
    </row>
    <row r="160" spans="1:7">
      <c r="A160" s="39"/>
      <c r="B160" s="39"/>
      <c r="C160" s="39"/>
      <c r="D160" s="39"/>
      <c r="E160" s="39"/>
      <c r="F160" s="42"/>
      <c r="G160" s="42"/>
    </row>
    <row r="161" spans="1:7">
      <c r="A161" s="39"/>
      <c r="B161" s="39"/>
      <c r="C161" s="39"/>
      <c r="D161" s="39"/>
      <c r="E161" s="39"/>
      <c r="F161" s="42"/>
      <c r="G161" s="42"/>
    </row>
    <row r="162" spans="1:7">
      <c r="A162" s="39"/>
      <c r="B162" s="39"/>
      <c r="C162" s="39"/>
      <c r="D162" s="39"/>
      <c r="E162" s="39"/>
      <c r="F162" s="42"/>
      <c r="G162" s="42"/>
    </row>
    <row r="163" spans="1:7">
      <c r="A163" s="39"/>
      <c r="B163" s="39"/>
      <c r="C163" s="39"/>
      <c r="D163" s="39"/>
      <c r="E163" s="39"/>
      <c r="F163" s="42"/>
      <c r="G163" s="42"/>
    </row>
    <row r="164" spans="1:7">
      <c r="A164" s="39"/>
      <c r="B164" s="39"/>
      <c r="C164" s="39"/>
      <c r="D164" s="39"/>
      <c r="E164" s="39"/>
      <c r="F164" s="42"/>
      <c r="G164" s="42"/>
    </row>
    <row r="165" spans="1:7">
      <c r="A165" s="39"/>
      <c r="B165" s="39"/>
      <c r="C165" s="39"/>
      <c r="D165" s="39"/>
      <c r="E165" s="39"/>
      <c r="F165" s="42"/>
      <c r="G165" s="42"/>
    </row>
    <row r="166" spans="1:7">
      <c r="A166" s="39"/>
      <c r="B166" s="39"/>
      <c r="C166" s="39"/>
      <c r="D166" s="39"/>
      <c r="E166" s="39"/>
      <c r="F166" s="42"/>
      <c r="G166" s="42"/>
    </row>
  </sheetData>
  <protectedRanges>
    <protectedRange sqref="F9:F26 F28:F37 F40:F43 I9:I26 I28:I37" name="Диапазон1_1_1_1"/>
  </protectedRanges>
  <mergeCells count="30">
    <mergeCell ref="C6:C8"/>
    <mergeCell ref="C15:C17"/>
    <mergeCell ref="B40:B42"/>
    <mergeCell ref="C40:C42"/>
    <mergeCell ref="A1:J1"/>
    <mergeCell ref="A3:J3"/>
    <mergeCell ref="H6:J6"/>
    <mergeCell ref="B20:B24"/>
    <mergeCell ref="C20:C22"/>
    <mergeCell ref="C18:C19"/>
    <mergeCell ref="A6:A8"/>
    <mergeCell ref="B6:B8"/>
    <mergeCell ref="C13:C14"/>
    <mergeCell ref="B15:B19"/>
    <mergeCell ref="C23:C24"/>
    <mergeCell ref="A25:A26"/>
    <mergeCell ref="A28:A35"/>
    <mergeCell ref="B28:B32"/>
    <mergeCell ref="C28:C30"/>
    <mergeCell ref="A36:A37"/>
    <mergeCell ref="A40:A42"/>
    <mergeCell ref="B33:B35"/>
    <mergeCell ref="C31:C32"/>
    <mergeCell ref="A45:B49"/>
    <mergeCell ref="D6:D8"/>
    <mergeCell ref="E6:G6"/>
    <mergeCell ref="A9:A24"/>
    <mergeCell ref="B9:B10"/>
    <mergeCell ref="B11:B14"/>
    <mergeCell ref="C11:C12"/>
  </mergeCells>
  <pageMargins left="0.74803149606299213" right="0.17" top="0.98425196850393704" bottom="0.23622047244094491" header="0.51181102362204722" footer="0.19685039370078741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showGridLines="0" view="pageBreakPreview" zoomScale="70" zoomScaleNormal="72" zoomScaleSheetLayoutView="70" workbookViewId="0">
      <selection activeCell="A53" sqref="A53:B58"/>
    </sheetView>
  </sheetViews>
  <sheetFormatPr defaultRowHeight="12.75"/>
  <cols>
    <col min="1" max="1" width="9.140625" style="58"/>
    <col min="2" max="2" width="53" style="65" customWidth="1"/>
    <col min="3" max="3" width="17.140625" style="69" customWidth="1"/>
    <col min="4" max="4" width="19" style="69" hidden="1" customWidth="1"/>
    <col min="5" max="5" width="12.7109375" style="66" hidden="1" customWidth="1"/>
    <col min="6" max="6" width="14" style="66" hidden="1" customWidth="1"/>
    <col min="7" max="9" width="19.5703125" style="66" customWidth="1"/>
    <col min="10" max="10" width="14.140625" style="66" hidden="1" customWidth="1"/>
    <col min="11" max="11" width="22" style="58" hidden="1" customWidth="1"/>
    <col min="12" max="12" width="19" style="58" hidden="1" customWidth="1"/>
    <col min="13" max="13" width="14.85546875" style="58" hidden="1" customWidth="1"/>
    <col min="14" max="14" width="7.7109375" style="58" hidden="1" customWidth="1"/>
    <col min="15" max="15" width="55.140625" style="58" hidden="1" customWidth="1"/>
    <col min="16" max="16" width="12.7109375" style="58" hidden="1" customWidth="1"/>
    <col min="17" max="17" width="12.140625" style="58" hidden="1" customWidth="1"/>
    <col min="18" max="18" width="13.28515625" style="58" hidden="1" customWidth="1"/>
    <col min="19" max="19" width="0" style="58" hidden="1" customWidth="1"/>
    <col min="20" max="20" width="9.28515625" style="58" bestFit="1" customWidth="1"/>
    <col min="21" max="16384" width="9.140625" style="58"/>
  </cols>
  <sheetData>
    <row r="1" spans="1:28" ht="68.25" customHeight="1">
      <c r="A1" s="273" t="s">
        <v>41</v>
      </c>
      <c r="B1" s="273"/>
      <c r="C1" s="273"/>
      <c r="D1" s="273"/>
      <c r="E1" s="273"/>
      <c r="F1" s="273"/>
      <c r="G1" s="273"/>
      <c r="H1" s="273"/>
      <c r="I1" s="273"/>
      <c r="J1" s="151"/>
      <c r="K1" s="57"/>
      <c r="L1" s="57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s="61" customFormat="1" ht="29.25" customHeight="1">
      <c r="A2" s="274" t="s">
        <v>42</v>
      </c>
      <c r="B2" s="274"/>
      <c r="C2" s="274"/>
      <c r="D2" s="274"/>
      <c r="E2" s="274"/>
      <c r="F2" s="274"/>
      <c r="G2" s="274"/>
      <c r="H2" s="274"/>
      <c r="I2" s="274"/>
      <c r="J2" s="60"/>
      <c r="K2" s="60"/>
      <c r="L2" s="60"/>
    </row>
    <row r="3" spans="1:28" ht="15.75" customHeight="1">
      <c r="B3" s="59"/>
      <c r="C3" s="62"/>
      <c r="D3" s="62"/>
      <c r="E3" s="63"/>
      <c r="F3" s="63"/>
      <c r="G3" s="62"/>
      <c r="H3" s="63"/>
      <c r="I3" s="63"/>
      <c r="J3" s="63"/>
      <c r="K3" s="63"/>
      <c r="L3" s="63"/>
      <c r="O3" s="59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ht="16.5" thickBot="1">
      <c r="C4" s="62"/>
      <c r="D4" s="62"/>
      <c r="G4" s="62"/>
      <c r="I4" s="67" t="s">
        <v>43</v>
      </c>
      <c r="J4" s="152"/>
      <c r="O4" s="68"/>
      <c r="P4" s="69"/>
      <c r="Q4" s="64"/>
      <c r="R4" s="64"/>
      <c r="S4" s="66"/>
      <c r="T4" s="70"/>
      <c r="U4" s="70"/>
      <c r="V4" s="70"/>
      <c r="W4" s="70"/>
      <c r="X4" s="66"/>
      <c r="Y4" s="70"/>
      <c r="Z4" s="70"/>
      <c r="AA4" s="70"/>
      <c r="AB4" s="70"/>
    </row>
    <row r="5" spans="1:28" ht="21.75" customHeight="1">
      <c r="A5" s="279" t="s">
        <v>44</v>
      </c>
      <c r="B5" s="281" t="s">
        <v>45</v>
      </c>
      <c r="C5" s="284" t="s">
        <v>3</v>
      </c>
      <c r="D5" s="287" t="s">
        <v>6</v>
      </c>
      <c r="E5" s="277"/>
      <c r="F5" s="278"/>
      <c r="G5" s="287" t="s">
        <v>77</v>
      </c>
      <c r="H5" s="277"/>
      <c r="I5" s="278"/>
      <c r="J5" s="153"/>
      <c r="K5" s="71"/>
      <c r="L5" s="71"/>
      <c r="O5" s="68"/>
      <c r="P5" s="72"/>
      <c r="Q5" s="66"/>
      <c r="R5" s="66"/>
      <c r="S5" s="66"/>
      <c r="T5" s="66"/>
      <c r="U5" s="66"/>
      <c r="V5" s="66"/>
      <c r="W5" s="73"/>
      <c r="X5" s="66"/>
      <c r="Y5" s="66"/>
      <c r="Z5" s="66"/>
      <c r="AA5" s="66"/>
      <c r="AB5" s="73"/>
    </row>
    <row r="6" spans="1:28" ht="64.5" customHeight="1" thickBot="1">
      <c r="A6" s="280"/>
      <c r="B6" s="282"/>
      <c r="C6" s="285"/>
      <c r="D6" s="74" t="s">
        <v>46</v>
      </c>
      <c r="E6" s="75" t="s">
        <v>47</v>
      </c>
      <c r="F6" s="76" t="s">
        <v>9</v>
      </c>
      <c r="G6" s="74" t="s">
        <v>46</v>
      </c>
      <c r="H6" s="75" t="s">
        <v>47</v>
      </c>
      <c r="I6" s="76" t="s">
        <v>9</v>
      </c>
      <c r="J6" s="154"/>
      <c r="K6" s="77"/>
      <c r="L6" s="77"/>
      <c r="O6" s="68"/>
      <c r="P6" s="78"/>
      <c r="R6" s="66"/>
      <c r="S6" s="66"/>
      <c r="Z6" s="79"/>
      <c r="AA6" s="79"/>
    </row>
    <row r="7" spans="1:28" ht="16.149999999999999" hidden="1" customHeight="1" thickBot="1">
      <c r="A7" s="80"/>
      <c r="B7" s="282"/>
      <c r="C7" s="285"/>
      <c r="D7" s="81"/>
      <c r="E7" s="82"/>
      <c r="F7" s="83"/>
      <c r="G7" s="81"/>
      <c r="H7" s="82"/>
      <c r="I7" s="83"/>
      <c r="J7" s="155"/>
      <c r="K7" s="77"/>
      <c r="L7" s="77"/>
      <c r="M7" s="84"/>
      <c r="O7" s="68"/>
      <c r="P7" s="78"/>
      <c r="R7" s="66"/>
      <c r="S7" s="73"/>
      <c r="T7" s="65"/>
      <c r="X7" s="73"/>
      <c r="Y7" s="65"/>
      <c r="Z7" s="85"/>
      <c r="AA7" s="85"/>
    </row>
    <row r="8" spans="1:28" ht="16.149999999999999" hidden="1" customHeight="1" thickBot="1">
      <c r="A8" s="86"/>
      <c r="B8" s="283"/>
      <c r="C8" s="286"/>
      <c r="D8" s="87">
        <v>2010</v>
      </c>
      <c r="E8" s="88">
        <v>2010</v>
      </c>
      <c r="F8" s="89">
        <v>2010</v>
      </c>
      <c r="G8" s="87">
        <v>2010</v>
      </c>
      <c r="H8" s="88">
        <v>2010</v>
      </c>
      <c r="I8" s="89">
        <v>2010</v>
      </c>
      <c r="J8" s="155"/>
      <c r="K8" s="90"/>
      <c r="L8" s="91"/>
      <c r="O8" s="68"/>
      <c r="P8" s="78"/>
      <c r="R8" s="66"/>
      <c r="S8" s="84"/>
      <c r="T8" s="84"/>
      <c r="U8" s="92"/>
      <c r="V8" s="92"/>
      <c r="W8" s="84"/>
      <c r="X8" s="84"/>
      <c r="Y8" s="84"/>
      <c r="Z8" s="84"/>
      <c r="AA8" s="84"/>
      <c r="AB8" s="84"/>
    </row>
    <row r="9" spans="1:28" ht="15" hidden="1" customHeight="1">
      <c r="A9" s="93"/>
      <c r="B9" s="94"/>
      <c r="C9" s="95"/>
      <c r="D9" s="96" t="s">
        <v>48</v>
      </c>
      <c r="E9" s="97" t="s">
        <v>49</v>
      </c>
      <c r="F9" s="98" t="s">
        <v>50</v>
      </c>
      <c r="G9" s="96" t="s">
        <v>48</v>
      </c>
      <c r="H9" s="97" t="s">
        <v>49</v>
      </c>
      <c r="I9" s="98" t="s">
        <v>50</v>
      </c>
      <c r="J9" s="155"/>
      <c r="K9" s="90"/>
      <c r="L9" s="91"/>
      <c r="O9" s="68"/>
      <c r="P9" s="78"/>
      <c r="T9" s="92"/>
      <c r="U9" s="92"/>
      <c r="V9" s="92"/>
      <c r="W9" s="84"/>
      <c r="X9" s="84"/>
      <c r="Y9" s="84"/>
      <c r="Z9" s="84"/>
      <c r="AA9" s="84"/>
      <c r="AB9" s="84"/>
    </row>
    <row r="10" spans="1:28" ht="16.149999999999999" hidden="1" customHeight="1" thickBot="1">
      <c r="A10" s="99"/>
      <c r="B10" s="100"/>
      <c r="C10" s="101"/>
      <c r="D10" s="102"/>
      <c r="E10" s="103"/>
      <c r="F10" s="104"/>
      <c r="G10" s="102"/>
      <c r="H10" s="103"/>
      <c r="I10" s="104"/>
      <c r="J10" s="156"/>
      <c r="K10" s="90"/>
      <c r="L10" s="91"/>
      <c r="O10" s="68"/>
      <c r="P10" s="78"/>
      <c r="R10" s="66"/>
      <c r="S10" s="105"/>
      <c r="T10" s="84"/>
      <c r="W10" s="84"/>
      <c r="X10" s="84"/>
      <c r="Y10" s="84"/>
      <c r="Z10" s="84"/>
      <c r="AA10" s="84"/>
      <c r="AB10" s="84"/>
    </row>
    <row r="11" spans="1:28" ht="15">
      <c r="A11" s="275">
        <v>1</v>
      </c>
      <c r="B11" s="276" t="s">
        <v>51</v>
      </c>
      <c r="C11" s="162" t="s">
        <v>14</v>
      </c>
      <c r="D11" s="106">
        <v>500</v>
      </c>
      <c r="E11" s="107">
        <v>0</v>
      </c>
      <c r="F11" s="108">
        <f t="shared" ref="F11:F52" si="0">D11*E11</f>
        <v>0</v>
      </c>
      <c r="G11" s="106">
        <v>500</v>
      </c>
      <c r="H11" s="107">
        <v>0</v>
      </c>
      <c r="I11" s="108">
        <v>0</v>
      </c>
      <c r="J11" s="157"/>
      <c r="K11" s="90"/>
      <c r="L11" s="91"/>
      <c r="O11" s="68"/>
      <c r="P11" s="78"/>
      <c r="R11" s="66"/>
      <c r="S11" s="109"/>
      <c r="T11" s="85"/>
      <c r="U11" s="110"/>
      <c r="V11" s="110"/>
      <c r="X11" s="109"/>
      <c r="Y11" s="85"/>
      <c r="Z11" s="85"/>
      <c r="AA11" s="85"/>
    </row>
    <row r="12" spans="1:28" s="65" customFormat="1" ht="15">
      <c r="A12" s="260"/>
      <c r="B12" s="259"/>
      <c r="C12" s="164">
        <v>330</v>
      </c>
      <c r="D12" s="111">
        <v>250</v>
      </c>
      <c r="E12" s="112">
        <v>0</v>
      </c>
      <c r="F12" s="113">
        <f t="shared" si="0"/>
        <v>0</v>
      </c>
      <c r="G12" s="111">
        <v>250</v>
      </c>
      <c r="H12" s="112">
        <v>0</v>
      </c>
      <c r="I12" s="113">
        <v>0</v>
      </c>
      <c r="J12" s="157"/>
      <c r="K12" s="90"/>
      <c r="L12" s="91"/>
      <c r="O12" s="68"/>
      <c r="P12" s="114"/>
      <c r="R12" s="73"/>
      <c r="S12" s="109"/>
      <c r="T12" s="85"/>
      <c r="U12" s="115"/>
      <c r="V12" s="115"/>
      <c r="X12" s="109"/>
      <c r="Y12" s="85"/>
      <c r="Z12" s="85"/>
      <c r="AA12" s="85"/>
    </row>
    <row r="13" spans="1:28" ht="15">
      <c r="A13" s="260"/>
      <c r="B13" s="259"/>
      <c r="C13" s="165">
        <v>220</v>
      </c>
      <c r="D13" s="111">
        <v>210</v>
      </c>
      <c r="E13" s="112">
        <v>0</v>
      </c>
      <c r="F13" s="113">
        <f t="shared" si="0"/>
        <v>0</v>
      </c>
      <c r="G13" s="111">
        <v>210</v>
      </c>
      <c r="H13" s="112">
        <v>0</v>
      </c>
      <c r="I13" s="113">
        <v>0</v>
      </c>
      <c r="J13" s="157"/>
      <c r="K13" s="90"/>
      <c r="L13" s="91"/>
      <c r="O13" s="68"/>
      <c r="P13" s="78"/>
      <c r="R13" s="66"/>
      <c r="S13" s="116"/>
      <c r="T13" s="92"/>
      <c r="U13" s="92"/>
      <c r="V13" s="92"/>
      <c r="W13" s="84"/>
      <c r="X13" s="84"/>
      <c r="Y13" s="84"/>
      <c r="Z13" s="84"/>
      <c r="AA13" s="84"/>
      <c r="AB13" s="84"/>
    </row>
    <row r="14" spans="1:28" ht="15">
      <c r="A14" s="260"/>
      <c r="B14" s="259"/>
      <c r="C14" s="166" t="s">
        <v>21</v>
      </c>
      <c r="D14" s="111">
        <v>105</v>
      </c>
      <c r="E14" s="112">
        <v>0</v>
      </c>
      <c r="F14" s="113">
        <f t="shared" si="0"/>
        <v>0</v>
      </c>
      <c r="G14" s="111">
        <v>105</v>
      </c>
      <c r="H14" s="112">
        <v>0</v>
      </c>
      <c r="I14" s="113">
        <v>0</v>
      </c>
      <c r="J14" s="157"/>
      <c r="K14" s="90"/>
      <c r="L14" s="91"/>
      <c r="O14" s="68"/>
      <c r="P14" s="78"/>
      <c r="Q14" s="73"/>
      <c r="R14" s="66"/>
      <c r="S14" s="66"/>
      <c r="T14" s="92"/>
      <c r="U14" s="92"/>
      <c r="V14" s="92"/>
      <c r="W14" s="84"/>
      <c r="X14" s="84"/>
      <c r="Y14" s="84"/>
      <c r="Z14" s="84"/>
      <c r="AA14" s="84"/>
      <c r="AB14" s="84"/>
    </row>
    <row r="15" spans="1:28" ht="16.5" customHeight="1">
      <c r="A15" s="260"/>
      <c r="B15" s="259"/>
      <c r="C15" s="167">
        <v>35</v>
      </c>
      <c r="D15" s="111">
        <v>75</v>
      </c>
      <c r="E15" s="112">
        <f>'[3]Общ ГЭС'!$D$15</f>
        <v>4</v>
      </c>
      <c r="F15" s="113">
        <f t="shared" si="0"/>
        <v>300</v>
      </c>
      <c r="G15" s="111">
        <v>75</v>
      </c>
      <c r="H15" s="112">
        <v>5</v>
      </c>
      <c r="I15" s="113">
        <v>375</v>
      </c>
      <c r="J15" s="157"/>
      <c r="K15" s="90"/>
      <c r="L15" s="91"/>
      <c r="O15" s="117"/>
      <c r="P15" s="78"/>
      <c r="Q15" s="118"/>
      <c r="R15" s="66"/>
      <c r="S15" s="119"/>
      <c r="T15" s="119"/>
      <c r="U15" s="119"/>
      <c r="V15" s="119"/>
      <c r="W15" s="84"/>
      <c r="X15" s="84"/>
      <c r="Y15" s="84"/>
      <c r="Z15" s="84"/>
      <c r="AA15" s="84"/>
      <c r="AB15" s="84"/>
    </row>
    <row r="16" spans="1:28" ht="13.5" customHeight="1">
      <c r="A16" s="260">
        <v>2</v>
      </c>
      <c r="B16" s="259" t="s">
        <v>52</v>
      </c>
      <c r="C16" s="167">
        <v>1150</v>
      </c>
      <c r="D16" s="111">
        <v>60</v>
      </c>
      <c r="E16" s="112">
        <f>'[4]оборудование П 2.2 (ЦК)'!E16+'[4]оборудование П 2.2 (ЗН)'!E16+'[4]оборудование П 2.2 (КО)'!E16+'[4]оборудование П 2.2 (ПС)'!E16</f>
        <v>0</v>
      </c>
      <c r="F16" s="113">
        <f t="shared" si="0"/>
        <v>0</v>
      </c>
      <c r="G16" s="111">
        <v>60</v>
      </c>
      <c r="H16" s="112">
        <v>0</v>
      </c>
      <c r="I16" s="113">
        <v>0</v>
      </c>
      <c r="J16" s="157"/>
      <c r="K16" s="90"/>
      <c r="L16" s="91"/>
      <c r="O16" s="120"/>
      <c r="P16" s="78"/>
      <c r="Q16" s="118"/>
      <c r="R16" s="66"/>
      <c r="S16" s="73"/>
      <c r="T16" s="65"/>
      <c r="U16" s="65"/>
      <c r="V16" s="65"/>
      <c r="X16" s="73"/>
      <c r="Y16" s="85"/>
      <c r="Z16" s="85"/>
      <c r="AA16" s="121"/>
      <c r="AB16" s="84"/>
    </row>
    <row r="17" spans="1:28" ht="12.75" customHeight="1">
      <c r="A17" s="260"/>
      <c r="B17" s="259"/>
      <c r="C17" s="167">
        <v>750</v>
      </c>
      <c r="D17" s="111">
        <v>43</v>
      </c>
      <c r="E17" s="112">
        <f>'[4]оборудование П 2.2 (ЦК)'!E17+'[4]оборудование П 2.2 (ЗН)'!E17+'[4]оборудование П 2.2 (КО)'!E17+'[4]оборудование П 2.2 (ПС)'!E17</f>
        <v>0</v>
      </c>
      <c r="F17" s="113">
        <f t="shared" si="0"/>
        <v>0</v>
      </c>
      <c r="G17" s="111">
        <v>43</v>
      </c>
      <c r="H17" s="112">
        <v>0</v>
      </c>
      <c r="I17" s="113">
        <v>0</v>
      </c>
      <c r="J17" s="157"/>
      <c r="K17" s="90"/>
      <c r="L17" s="91"/>
      <c r="O17" s="120"/>
      <c r="P17" s="78"/>
      <c r="Q17" s="118"/>
      <c r="R17" s="66"/>
      <c r="S17" s="122"/>
      <c r="Y17" s="79"/>
      <c r="Z17" s="79"/>
      <c r="AA17" s="84"/>
      <c r="AB17" s="84"/>
    </row>
    <row r="18" spans="1:28" s="123" customFormat="1" ht="17.25" customHeight="1">
      <c r="A18" s="260"/>
      <c r="B18" s="259"/>
      <c r="C18" s="167" t="s">
        <v>14</v>
      </c>
      <c r="D18" s="111">
        <v>28</v>
      </c>
      <c r="E18" s="112">
        <f>'[4]оборудование П 2.2 (ЦК)'!E18+'[4]оборудование П 2.2 (ЗН)'!E18+'[4]оборудование П 2.2 (КО)'!E18+'[4]оборудование П 2.2 (ПС)'!E18</f>
        <v>0</v>
      </c>
      <c r="F18" s="113">
        <f t="shared" si="0"/>
        <v>0</v>
      </c>
      <c r="G18" s="111">
        <v>28</v>
      </c>
      <c r="H18" s="112">
        <v>0</v>
      </c>
      <c r="I18" s="113">
        <v>0</v>
      </c>
      <c r="J18" s="157"/>
      <c r="K18" s="90"/>
      <c r="L18" s="91"/>
      <c r="O18" s="120"/>
      <c r="P18" s="124"/>
      <c r="Q18" s="125"/>
      <c r="R18" s="72"/>
      <c r="S18" s="126"/>
      <c r="T18" s="126"/>
      <c r="U18" s="126"/>
      <c r="V18" s="126"/>
      <c r="W18" s="127"/>
      <c r="X18" s="126"/>
      <c r="Y18" s="126"/>
      <c r="Z18" s="126"/>
      <c r="AA18" s="126"/>
      <c r="AB18" s="127"/>
    </row>
    <row r="19" spans="1:28" ht="15">
      <c r="A19" s="260"/>
      <c r="B19" s="259"/>
      <c r="C19" s="167">
        <v>330</v>
      </c>
      <c r="D19" s="111">
        <v>18</v>
      </c>
      <c r="E19" s="112">
        <f>'[4]оборудование П 2.2 (ЦК)'!E19+'[4]оборудование П 2.2 (ЗН)'!E19+'[4]оборудование П 2.2 (КО)'!E19+'[4]оборудование П 2.2 (ПС)'!E19</f>
        <v>0</v>
      </c>
      <c r="F19" s="113">
        <f t="shared" si="0"/>
        <v>0</v>
      </c>
      <c r="G19" s="111">
        <v>18</v>
      </c>
      <c r="H19" s="112">
        <v>0</v>
      </c>
      <c r="I19" s="113">
        <v>0</v>
      </c>
      <c r="J19" s="157"/>
      <c r="K19" s="90"/>
      <c r="L19" s="91"/>
      <c r="M19" s="84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</row>
    <row r="20" spans="1:28" ht="15">
      <c r="A20" s="260"/>
      <c r="B20" s="259"/>
      <c r="C20" s="167">
        <v>220</v>
      </c>
      <c r="D20" s="111">
        <v>14</v>
      </c>
      <c r="E20" s="112">
        <f>'[4]оборудование П 2.2 (ЦК)'!E20+'[4]оборудование П 2.2 (ЗН)'!E20+'[4]оборудование П 2.2 (КО)'!E20+'[4]оборудование П 2.2 (ПС)'!E20</f>
        <v>0</v>
      </c>
      <c r="F20" s="113">
        <f t="shared" si="0"/>
        <v>0</v>
      </c>
      <c r="G20" s="111">
        <v>14</v>
      </c>
      <c r="H20" s="112">
        <v>0</v>
      </c>
      <c r="I20" s="113">
        <v>0</v>
      </c>
      <c r="J20" s="157"/>
      <c r="K20" s="90"/>
      <c r="L20" s="91"/>
      <c r="M20" s="129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8" ht="15">
      <c r="A21" s="260"/>
      <c r="B21" s="259"/>
      <c r="C21" s="167" t="s">
        <v>21</v>
      </c>
      <c r="D21" s="111">
        <v>7.8</v>
      </c>
      <c r="E21" s="112">
        <f>'[4]оборудование П 2.2 (ЦК)'!E21+'[4]оборудование П 2.2 (ЗН)'!E21+'[4]оборудование П 2.2 (КО)'!E21+'[4]оборудование П 2.2 (ПС)'!E21</f>
        <v>0</v>
      </c>
      <c r="F21" s="113">
        <f t="shared" si="0"/>
        <v>0</v>
      </c>
      <c r="G21" s="111">
        <v>7.8</v>
      </c>
      <c r="H21" s="112">
        <v>0</v>
      </c>
      <c r="I21" s="113">
        <v>0</v>
      </c>
      <c r="J21" s="157"/>
      <c r="K21" s="90"/>
      <c r="L21" s="91"/>
      <c r="M21" s="84"/>
    </row>
    <row r="22" spans="1:28" ht="15">
      <c r="A22" s="260"/>
      <c r="B22" s="259"/>
      <c r="C22" s="167">
        <v>35</v>
      </c>
      <c r="D22" s="111">
        <v>2.1</v>
      </c>
      <c r="E22" s="112">
        <f>'[3]Общ ГЭС'!$D$22</f>
        <v>10</v>
      </c>
      <c r="F22" s="113">
        <f t="shared" si="0"/>
        <v>21</v>
      </c>
      <c r="G22" s="111">
        <v>2.1</v>
      </c>
      <c r="H22" s="112">
        <v>12</v>
      </c>
      <c r="I22" s="113">
        <v>25.200000000000003</v>
      </c>
      <c r="J22" s="157"/>
      <c r="K22" s="90"/>
      <c r="L22" s="91"/>
    </row>
    <row r="23" spans="1:28" ht="15.75">
      <c r="A23" s="260"/>
      <c r="B23" s="259"/>
      <c r="C23" s="168" t="s">
        <v>53</v>
      </c>
      <c r="D23" s="111">
        <v>1</v>
      </c>
      <c r="E23" s="112">
        <f>'[3]Общ ГЭС'!$D$23</f>
        <v>812</v>
      </c>
      <c r="F23" s="113">
        <f t="shared" si="0"/>
        <v>812</v>
      </c>
      <c r="G23" s="111">
        <v>1</v>
      </c>
      <c r="H23" s="112">
        <v>887</v>
      </c>
      <c r="I23" s="113">
        <v>887</v>
      </c>
      <c r="J23" s="158"/>
      <c r="K23" s="130" t="s">
        <v>54</v>
      </c>
      <c r="L23" s="91"/>
    </row>
    <row r="24" spans="1:28" ht="15">
      <c r="A24" s="260">
        <v>3</v>
      </c>
      <c r="B24" s="259" t="s">
        <v>55</v>
      </c>
      <c r="C24" s="167">
        <v>1150</v>
      </c>
      <c r="D24" s="111">
        <v>180</v>
      </c>
      <c r="E24" s="112">
        <f>'[4]оборудование П 2.2 (ЦК)'!E24+'[4]оборудование П 2.2 (ЗН)'!E24+'[4]оборудование П 2.2 (КО)'!E24+'[4]оборудование П 2.2 (ПС)'!E24</f>
        <v>0</v>
      </c>
      <c r="F24" s="113">
        <f t="shared" si="0"/>
        <v>0</v>
      </c>
      <c r="G24" s="111">
        <v>180</v>
      </c>
      <c r="H24" s="112">
        <v>0</v>
      </c>
      <c r="I24" s="113">
        <v>0</v>
      </c>
      <c r="J24" s="157"/>
      <c r="K24" s="90"/>
      <c r="L24" s="91"/>
      <c r="M24" s="84"/>
    </row>
    <row r="25" spans="1:28" ht="15">
      <c r="A25" s="260"/>
      <c r="B25" s="259"/>
      <c r="C25" s="167">
        <v>750</v>
      </c>
      <c r="D25" s="111">
        <v>130</v>
      </c>
      <c r="E25" s="112">
        <f>'[4]оборудование П 2.2 (ЦК)'!E25+'[4]оборудование П 2.2 (ЗН)'!E25+'[4]оборудование П 2.2 (КО)'!E25+'[4]оборудование П 2.2 (ПС)'!E25</f>
        <v>0</v>
      </c>
      <c r="F25" s="113">
        <f t="shared" si="0"/>
        <v>0</v>
      </c>
      <c r="G25" s="111">
        <v>130</v>
      </c>
      <c r="H25" s="112">
        <v>0</v>
      </c>
      <c r="I25" s="113">
        <v>0</v>
      </c>
      <c r="J25" s="157"/>
      <c r="K25" s="90"/>
      <c r="L25" s="91"/>
    </row>
    <row r="26" spans="1:28" ht="15">
      <c r="A26" s="260"/>
      <c r="B26" s="259"/>
      <c r="C26" s="167" t="s">
        <v>14</v>
      </c>
      <c r="D26" s="111">
        <v>88</v>
      </c>
      <c r="E26" s="112">
        <f>'[4]оборудование П 2.2 (ЦК)'!E26+'[4]оборудование П 2.2 (ЗН)'!E26+'[4]оборудование П 2.2 (КО)'!E26+'[4]оборудование П 2.2 (ПС)'!E26</f>
        <v>0</v>
      </c>
      <c r="F26" s="113">
        <f t="shared" si="0"/>
        <v>0</v>
      </c>
      <c r="G26" s="111">
        <v>88</v>
      </c>
      <c r="H26" s="112">
        <v>0</v>
      </c>
      <c r="I26" s="113">
        <v>0</v>
      </c>
      <c r="J26" s="157"/>
      <c r="K26" s="90"/>
      <c r="L26" s="131"/>
    </row>
    <row r="27" spans="1:28" ht="15">
      <c r="A27" s="260"/>
      <c r="B27" s="259"/>
      <c r="C27" s="167">
        <v>330</v>
      </c>
      <c r="D27" s="111">
        <v>66</v>
      </c>
      <c r="E27" s="112">
        <f>'[4]оборудование П 2.2 (ЦК)'!E27+'[4]оборудование П 2.2 (ЗН)'!E27+'[4]оборудование П 2.2 (КО)'!E27+'[4]оборудование П 2.2 (ПС)'!E27</f>
        <v>0</v>
      </c>
      <c r="F27" s="113">
        <f t="shared" si="0"/>
        <v>0</v>
      </c>
      <c r="G27" s="111">
        <v>66</v>
      </c>
      <c r="H27" s="112">
        <v>0</v>
      </c>
      <c r="I27" s="113">
        <v>0</v>
      </c>
      <c r="J27" s="157"/>
      <c r="K27" s="90"/>
      <c r="L27" s="91"/>
    </row>
    <row r="28" spans="1:28" ht="15">
      <c r="A28" s="260"/>
      <c r="B28" s="259"/>
      <c r="C28" s="167">
        <v>220</v>
      </c>
      <c r="D28" s="111">
        <v>43</v>
      </c>
      <c r="E28" s="112">
        <f>'[4]оборудование П 2.2 (ЦК)'!E28+'[4]оборудование П 2.2 (ЗН)'!E28+'[4]оборудование П 2.2 (КО)'!E28+'[4]оборудование П 2.2 (ПС)'!E28</f>
        <v>0</v>
      </c>
      <c r="F28" s="113">
        <f t="shared" si="0"/>
        <v>0</v>
      </c>
      <c r="G28" s="111">
        <v>43</v>
      </c>
      <c r="H28" s="112">
        <v>0</v>
      </c>
      <c r="I28" s="113">
        <v>0</v>
      </c>
      <c r="J28" s="157"/>
      <c r="K28" s="90"/>
      <c r="L28" s="91"/>
    </row>
    <row r="29" spans="1:28" ht="15">
      <c r="A29" s="260"/>
      <c r="B29" s="259"/>
      <c r="C29" s="167" t="s">
        <v>21</v>
      </c>
      <c r="D29" s="111">
        <v>26</v>
      </c>
      <c r="E29" s="112">
        <f>'[4]оборудование П 2.2 (ЦК)'!E29+'[4]оборудование П 2.2 (ЗН)'!E29+'[4]оборудование П 2.2 (КО)'!E29+'[4]оборудование П 2.2 (ПС)'!E29</f>
        <v>0</v>
      </c>
      <c r="F29" s="113">
        <f t="shared" si="0"/>
        <v>0</v>
      </c>
      <c r="G29" s="111">
        <v>26</v>
      </c>
      <c r="H29" s="112">
        <v>0</v>
      </c>
      <c r="I29" s="113">
        <v>0</v>
      </c>
      <c r="J29" s="157"/>
      <c r="K29" s="90"/>
      <c r="L29" s="91"/>
      <c r="M29" s="84"/>
    </row>
    <row r="30" spans="1:28" ht="15">
      <c r="A30" s="260"/>
      <c r="B30" s="259"/>
      <c r="C30" s="167">
        <v>35</v>
      </c>
      <c r="D30" s="111">
        <v>11</v>
      </c>
      <c r="E30" s="112">
        <f>'[4]оборудование П 2.2 (ЦК)'!E30+'[4]оборудование П 2.2 (ЗН)'!E30+'[4]оборудование П 2.2 (КО)'!E30+'[4]оборудование П 2.2 (ПС)'!E30</f>
        <v>2</v>
      </c>
      <c r="F30" s="113">
        <f t="shared" si="0"/>
        <v>22</v>
      </c>
      <c r="G30" s="111">
        <v>11</v>
      </c>
      <c r="H30" s="112">
        <v>0</v>
      </c>
      <c r="I30" s="113">
        <v>0</v>
      </c>
      <c r="J30" s="157"/>
      <c r="K30" s="90"/>
      <c r="L30" s="91"/>
    </row>
    <row r="31" spans="1:28" ht="15">
      <c r="A31" s="260"/>
      <c r="B31" s="259"/>
      <c r="C31" s="168" t="s">
        <v>53</v>
      </c>
      <c r="D31" s="111">
        <v>5.5</v>
      </c>
      <c r="E31" s="112">
        <f>'[3]Общ ГЭС'!$D$31</f>
        <v>46</v>
      </c>
      <c r="F31" s="113">
        <f t="shared" si="0"/>
        <v>253</v>
      </c>
      <c r="G31" s="111">
        <v>5.5</v>
      </c>
      <c r="H31" s="112">
        <v>0</v>
      </c>
      <c r="I31" s="113">
        <v>0</v>
      </c>
      <c r="J31" s="157"/>
      <c r="K31" s="90"/>
      <c r="L31" s="91"/>
      <c r="M31" s="84"/>
      <c r="N31" s="84"/>
    </row>
    <row r="32" spans="1:28" ht="15">
      <c r="A32" s="260">
        <v>4</v>
      </c>
      <c r="B32" s="259" t="s">
        <v>56</v>
      </c>
      <c r="C32" s="167">
        <v>220</v>
      </c>
      <c r="D32" s="111">
        <v>23</v>
      </c>
      <c r="E32" s="112">
        <f>'[4]оборудование П 2.2 (ЦК)'!E32+'[4]оборудование П 2.2 (ЗН)'!E32+'[4]оборудование П 2.2 (КО)'!E32+'[4]оборудование П 2.2 (ПС)'!E32</f>
        <v>0</v>
      </c>
      <c r="F32" s="113">
        <f t="shared" si="0"/>
        <v>0</v>
      </c>
      <c r="G32" s="111">
        <v>23</v>
      </c>
      <c r="H32" s="112">
        <v>0</v>
      </c>
      <c r="I32" s="113">
        <v>0</v>
      </c>
      <c r="J32" s="157"/>
      <c r="K32" s="90"/>
      <c r="L32" s="91"/>
    </row>
    <row r="33" spans="1:17" ht="15">
      <c r="A33" s="260"/>
      <c r="B33" s="259"/>
      <c r="C33" s="167" t="s">
        <v>21</v>
      </c>
      <c r="D33" s="111">
        <v>14</v>
      </c>
      <c r="E33" s="112">
        <f>'[4]оборудование П 2.2 (ЦК)'!E33+'[4]оборудование П 2.2 (ЗН)'!E33+'[4]оборудование П 2.2 (КО)'!E33+'[4]оборудование П 2.2 (ПС)'!E33</f>
        <v>0</v>
      </c>
      <c r="F33" s="113">
        <f t="shared" si="0"/>
        <v>0</v>
      </c>
      <c r="G33" s="111">
        <v>14</v>
      </c>
      <c r="H33" s="112">
        <v>0</v>
      </c>
      <c r="I33" s="113">
        <v>0</v>
      </c>
      <c r="J33" s="157"/>
      <c r="K33" s="90"/>
      <c r="L33" s="91"/>
    </row>
    <row r="34" spans="1:17" ht="15">
      <c r="A34" s="260"/>
      <c r="B34" s="259"/>
      <c r="C34" s="167">
        <v>35</v>
      </c>
      <c r="D34" s="111">
        <v>6.4</v>
      </c>
      <c r="E34" s="112">
        <f>'[3]Общ ГЭС'!$D$34</f>
        <v>11</v>
      </c>
      <c r="F34" s="113">
        <f t="shared" si="0"/>
        <v>70.400000000000006</v>
      </c>
      <c r="G34" s="111">
        <v>6.4</v>
      </c>
      <c r="H34" s="112">
        <v>15</v>
      </c>
      <c r="I34" s="113">
        <v>96</v>
      </c>
      <c r="J34" s="157"/>
      <c r="K34" s="90"/>
      <c r="L34" s="91"/>
      <c r="M34" s="132"/>
    </row>
    <row r="35" spans="1:17" ht="15">
      <c r="A35" s="260"/>
      <c r="B35" s="259"/>
      <c r="C35" s="168" t="s">
        <v>53</v>
      </c>
      <c r="D35" s="111">
        <v>3.1</v>
      </c>
      <c r="E35" s="112">
        <f>'[3]Общ ГЭС'!$D$35</f>
        <v>484</v>
      </c>
      <c r="F35" s="113">
        <f t="shared" si="0"/>
        <v>1500.4</v>
      </c>
      <c r="G35" s="111">
        <v>3.1</v>
      </c>
      <c r="H35" s="112">
        <v>645</v>
      </c>
      <c r="I35" s="113">
        <v>1999.5</v>
      </c>
      <c r="J35" s="157"/>
      <c r="K35" s="90"/>
      <c r="L35" s="91"/>
    </row>
    <row r="36" spans="1:17" ht="15">
      <c r="A36" s="260">
        <v>5</v>
      </c>
      <c r="B36" s="259" t="s">
        <v>57</v>
      </c>
      <c r="C36" s="167" t="s">
        <v>14</v>
      </c>
      <c r="D36" s="111">
        <v>35</v>
      </c>
      <c r="E36" s="112">
        <f>'[4]оборудование П 2.2 (ЦК)'!E36+'[4]оборудование П 2.2 (ЗН)'!E36+'[4]оборудование П 2.2 (КО)'!E36+'[4]оборудование П 2.2 (ПС)'!E36</f>
        <v>0</v>
      </c>
      <c r="F36" s="113">
        <f t="shared" si="0"/>
        <v>0</v>
      </c>
      <c r="G36" s="111">
        <v>35</v>
      </c>
      <c r="H36" s="112">
        <v>0</v>
      </c>
      <c r="I36" s="113">
        <v>0</v>
      </c>
      <c r="J36" s="157"/>
      <c r="K36" s="90"/>
      <c r="L36" s="91"/>
      <c r="M36" s="84"/>
    </row>
    <row r="37" spans="1:17" ht="15">
      <c r="A37" s="260"/>
      <c r="B37" s="259"/>
      <c r="C37" s="167">
        <v>330</v>
      </c>
      <c r="D37" s="111">
        <v>24</v>
      </c>
      <c r="E37" s="112">
        <f>'[4]оборудование П 2.2 (ЦК)'!E37+'[4]оборудование П 2.2 (ЗН)'!E37+'[4]оборудование П 2.2 (КО)'!E37+'[4]оборудование П 2.2 (ПС)'!E37</f>
        <v>0</v>
      </c>
      <c r="F37" s="113">
        <f t="shared" si="0"/>
        <v>0</v>
      </c>
      <c r="G37" s="111">
        <v>24</v>
      </c>
      <c r="H37" s="112">
        <v>0</v>
      </c>
      <c r="I37" s="113">
        <v>0</v>
      </c>
      <c r="J37" s="157"/>
      <c r="K37" s="90"/>
      <c r="L37" s="131"/>
    </row>
    <row r="38" spans="1:17" ht="15">
      <c r="A38" s="260"/>
      <c r="B38" s="259"/>
      <c r="C38" s="167">
        <v>220</v>
      </c>
      <c r="D38" s="111">
        <v>19</v>
      </c>
      <c r="E38" s="112">
        <f>'[4]оборудование П 2.2 (ЦК)'!E38+'[4]оборудование П 2.2 (ЗН)'!E38+'[4]оборудование П 2.2 (КО)'!E38+'[4]оборудование П 2.2 (ПС)'!E38</f>
        <v>0</v>
      </c>
      <c r="F38" s="113">
        <f t="shared" si="0"/>
        <v>0</v>
      </c>
      <c r="G38" s="111">
        <v>19</v>
      </c>
      <c r="H38" s="112">
        <v>0</v>
      </c>
      <c r="I38" s="113">
        <v>0</v>
      </c>
      <c r="J38" s="157"/>
      <c r="K38" s="90"/>
      <c r="L38" s="131"/>
    </row>
    <row r="39" spans="1:17" ht="15">
      <c r="A39" s="260"/>
      <c r="B39" s="259"/>
      <c r="C39" s="167" t="s">
        <v>21</v>
      </c>
      <c r="D39" s="111">
        <v>9.5</v>
      </c>
      <c r="E39" s="112">
        <f>'[4]оборудование П 2.2 (ЦК)'!E39+'[4]оборудование П 2.2 (ЗН)'!E39+'[4]оборудование П 2.2 (КО)'!E39+'[4]оборудование П 2.2 (ПС)'!E39</f>
        <v>0</v>
      </c>
      <c r="F39" s="113">
        <f t="shared" si="0"/>
        <v>0</v>
      </c>
      <c r="G39" s="111">
        <v>9.5</v>
      </c>
      <c r="H39" s="112">
        <v>0</v>
      </c>
      <c r="I39" s="113">
        <v>0</v>
      </c>
      <c r="J39" s="157"/>
      <c r="K39" s="90"/>
      <c r="L39" s="91"/>
      <c r="M39" s="84"/>
    </row>
    <row r="40" spans="1:17" ht="15">
      <c r="A40" s="260"/>
      <c r="B40" s="259"/>
      <c r="C40" s="167">
        <v>35</v>
      </c>
      <c r="D40" s="111">
        <v>4.7</v>
      </c>
      <c r="E40" s="112">
        <f>'[4]оборудование П 2.2 (ЦК)'!E40+'[4]оборудование П 2.2 (ЗН)'!E40+'[4]оборудование П 2.2 (КО)'!E40+'[4]оборудование П 2.2 (ПС)'!E40</f>
        <v>0</v>
      </c>
      <c r="F40" s="113">
        <f t="shared" si="0"/>
        <v>0</v>
      </c>
      <c r="G40" s="111">
        <v>4.7</v>
      </c>
      <c r="H40" s="112">
        <v>0</v>
      </c>
      <c r="I40" s="113">
        <v>0</v>
      </c>
      <c r="J40" s="157"/>
      <c r="K40" s="90"/>
      <c r="L40" s="91"/>
    </row>
    <row r="41" spans="1:17" ht="15.75">
      <c r="A41" s="80">
        <v>6</v>
      </c>
      <c r="B41" s="163" t="s">
        <v>58</v>
      </c>
      <c r="C41" s="168" t="s">
        <v>53</v>
      </c>
      <c r="D41" s="111">
        <v>2.2999999999999998</v>
      </c>
      <c r="E41" s="112">
        <f>'[3]Общ ГЭС'!$D$41</f>
        <v>1347</v>
      </c>
      <c r="F41" s="113">
        <f t="shared" si="0"/>
        <v>3098.1</v>
      </c>
      <c r="G41" s="111">
        <v>2.2999999999999998</v>
      </c>
      <c r="H41" s="112">
        <v>2673</v>
      </c>
      <c r="I41" s="113">
        <v>6147.9</v>
      </c>
      <c r="J41" s="157"/>
      <c r="K41" s="90"/>
      <c r="L41" s="91"/>
    </row>
    <row r="42" spans="1:17" ht="15.75">
      <c r="A42" s="80">
        <v>7</v>
      </c>
      <c r="B42" s="163" t="s">
        <v>59</v>
      </c>
      <c r="C42" s="168" t="s">
        <v>53</v>
      </c>
      <c r="D42" s="111">
        <v>26</v>
      </c>
      <c r="E42" s="112">
        <f>'[4]оборудование П 2.2 (ЦК)'!E42+'[4]оборудование П 2.2 (ЗН)'!E42+'[4]оборудование П 2.2 (КО)'!E42+'[4]оборудование П 2.2 (ПС)'!E42</f>
        <v>0</v>
      </c>
      <c r="F42" s="113">
        <f t="shared" si="0"/>
        <v>0</v>
      </c>
      <c r="G42" s="111">
        <v>26</v>
      </c>
      <c r="H42" s="112">
        <v>0</v>
      </c>
      <c r="I42" s="113">
        <v>0</v>
      </c>
      <c r="J42" s="157"/>
      <c r="K42" s="90"/>
      <c r="L42" s="91"/>
      <c r="M42" s="84"/>
    </row>
    <row r="43" spans="1:17" ht="15.75">
      <c r="A43" s="80">
        <v>8</v>
      </c>
      <c r="B43" s="163" t="s">
        <v>60</v>
      </c>
      <c r="C43" s="168" t="s">
        <v>53</v>
      </c>
      <c r="D43" s="111">
        <v>48</v>
      </c>
      <c r="E43" s="112">
        <f>'[4]оборудование П 2.2 (ЦК)'!E43+'[4]оборудование П 2.2 (ЗН)'!E43+'[4]оборудование П 2.2 (КО)'!E43+'[4]оборудование П 2.2 (ПС)'!E43</f>
        <v>0</v>
      </c>
      <c r="F43" s="113">
        <f t="shared" si="0"/>
        <v>0</v>
      </c>
      <c r="G43" s="111">
        <v>48</v>
      </c>
      <c r="H43" s="112">
        <v>0</v>
      </c>
      <c r="I43" s="113">
        <v>0</v>
      </c>
      <c r="J43" s="157"/>
      <c r="K43" s="133"/>
      <c r="L43" s="131"/>
    </row>
    <row r="44" spans="1:17" ht="13.5" customHeight="1">
      <c r="A44" s="260">
        <v>9</v>
      </c>
      <c r="B44" s="261" t="s">
        <v>61</v>
      </c>
      <c r="C44" s="167" t="s">
        <v>21</v>
      </c>
      <c r="D44" s="111">
        <v>2.4</v>
      </c>
      <c r="E44" s="112">
        <f>'[4]оборудование П 2.2 (ЦК)'!E44+'[4]оборудование П 2.2 (ЗН)'!E44+'[4]оборудование П 2.2 (КО)'!E44+'[4]оборудование П 2.2 (ПС)'!E44</f>
        <v>0</v>
      </c>
      <c r="F44" s="113">
        <f t="shared" si="0"/>
        <v>0</v>
      </c>
      <c r="G44" s="111">
        <v>2.4</v>
      </c>
      <c r="H44" s="112">
        <v>0</v>
      </c>
      <c r="I44" s="113">
        <v>0</v>
      </c>
      <c r="J44" s="157"/>
      <c r="K44" s="131"/>
      <c r="L44" s="131"/>
      <c r="M44" s="84"/>
    </row>
    <row r="45" spans="1:17" ht="15">
      <c r="A45" s="260"/>
      <c r="B45" s="262"/>
      <c r="C45" s="167">
        <v>35</v>
      </c>
      <c r="D45" s="111">
        <v>2.4</v>
      </c>
      <c r="E45" s="112">
        <f>'[4]оборудование П 2.2 (ЦК)'!E45+'[4]оборудование П 2.2 (ЗН)'!E45+'[4]оборудование П 2.2 (КО)'!E45+'[4]оборудование П 2.2 (ПС)'!E45</f>
        <v>0</v>
      </c>
      <c r="F45" s="113">
        <f t="shared" si="0"/>
        <v>0</v>
      </c>
      <c r="G45" s="111">
        <v>2.4</v>
      </c>
      <c r="H45" s="112">
        <v>0</v>
      </c>
      <c r="I45" s="113">
        <v>0</v>
      </c>
      <c r="J45" s="157"/>
      <c r="K45" s="90"/>
      <c r="L45" s="131"/>
      <c r="M45" s="134"/>
      <c r="N45" s="134"/>
      <c r="O45" s="134"/>
      <c r="P45" s="134"/>
      <c r="Q45" s="134"/>
    </row>
    <row r="46" spans="1:17" ht="15">
      <c r="A46" s="260"/>
      <c r="B46" s="263"/>
      <c r="C46" s="168" t="s">
        <v>53</v>
      </c>
      <c r="D46" s="111">
        <v>2.4</v>
      </c>
      <c r="E46" s="112">
        <f>'[4]оборудование П 2.2 (ЦК)'!E46+'[4]оборудование П 2.2 (ЗН)'!E46+'[4]оборудование П 2.2 (КО)'!E46+'[4]оборудование П 2.2 (ПС)'!E46</f>
        <v>0</v>
      </c>
      <c r="F46" s="113">
        <f t="shared" si="0"/>
        <v>0</v>
      </c>
      <c r="G46" s="111">
        <v>2.4</v>
      </c>
      <c r="H46" s="112">
        <v>0</v>
      </c>
      <c r="I46" s="113">
        <v>0</v>
      </c>
      <c r="J46" s="157"/>
      <c r="K46" s="90"/>
      <c r="L46" s="131"/>
      <c r="N46" s="134"/>
      <c r="O46" s="134"/>
      <c r="P46" s="134"/>
      <c r="Q46" s="134"/>
    </row>
    <row r="47" spans="1:17" ht="15.75">
      <c r="A47" s="80">
        <v>10</v>
      </c>
      <c r="B47" s="163" t="s">
        <v>62</v>
      </c>
      <c r="C47" s="168" t="s">
        <v>53</v>
      </c>
      <c r="D47" s="111">
        <v>2.5</v>
      </c>
      <c r="E47" s="112">
        <f>'[4]оборудование П 2.2 (ЦК)'!E47+'[4]оборудование П 2.2 (ЗН)'!E47+'[4]оборудование П 2.2 (КО)'!E47+'[4]оборудование П 2.2 (ПС)'!E47</f>
        <v>0</v>
      </c>
      <c r="F47" s="113">
        <f t="shared" si="0"/>
        <v>0</v>
      </c>
      <c r="G47" s="111">
        <v>2.5</v>
      </c>
      <c r="H47" s="112">
        <v>0</v>
      </c>
      <c r="I47" s="113">
        <v>0</v>
      </c>
      <c r="J47" s="157"/>
      <c r="K47" s="90"/>
      <c r="L47" s="131"/>
      <c r="M47" s="135"/>
      <c r="N47" s="134"/>
      <c r="O47" s="134"/>
      <c r="P47" s="134"/>
      <c r="Q47" s="134"/>
    </row>
    <row r="48" spans="1:17" ht="15.75">
      <c r="A48" s="80">
        <v>11</v>
      </c>
      <c r="B48" s="163" t="s">
        <v>63</v>
      </c>
      <c r="C48" s="168" t="s">
        <v>53</v>
      </c>
      <c r="D48" s="111">
        <v>2.2999999999999998</v>
      </c>
      <c r="E48" s="112">
        <f>'[3]Общ ГЭС'!$D$48</f>
        <v>214</v>
      </c>
      <c r="F48" s="113">
        <f t="shared" si="0"/>
        <v>492.2</v>
      </c>
      <c r="G48" s="111">
        <v>2.2999999999999998</v>
      </c>
      <c r="H48" s="112">
        <v>193</v>
      </c>
      <c r="I48" s="113">
        <v>443.9</v>
      </c>
      <c r="J48" s="157"/>
      <c r="K48" s="90"/>
      <c r="L48" s="131"/>
      <c r="M48" s="136"/>
      <c r="N48" s="136"/>
    </row>
    <row r="49" spans="1:21" ht="15.75">
      <c r="A49" s="80">
        <v>12</v>
      </c>
      <c r="B49" s="163" t="s">
        <v>64</v>
      </c>
      <c r="C49" s="168" t="s">
        <v>53</v>
      </c>
      <c r="D49" s="111">
        <v>3</v>
      </c>
      <c r="E49" s="112">
        <f>'[3]Общ ГЭС'!$D$49</f>
        <v>299</v>
      </c>
      <c r="F49" s="113">
        <f t="shared" si="0"/>
        <v>897</v>
      </c>
      <c r="G49" s="111">
        <v>3</v>
      </c>
      <c r="H49" s="112">
        <v>352</v>
      </c>
      <c r="I49" s="113">
        <v>1056</v>
      </c>
      <c r="J49" s="157"/>
      <c r="K49" s="132"/>
      <c r="L49" s="132"/>
    </row>
    <row r="50" spans="1:21" ht="15.75">
      <c r="A50" s="80">
        <v>13</v>
      </c>
      <c r="B50" s="163" t="s">
        <v>65</v>
      </c>
      <c r="C50" s="167">
        <v>35</v>
      </c>
      <c r="D50" s="111">
        <v>3.5</v>
      </c>
      <c r="E50" s="112">
        <f>'[4]оборудование П 2.2 (ЦК)'!E50+'[4]оборудование П 2.2 (ЗН)'!E50+'[4]оборудование П 2.2 (КО)'!E50+'[4]оборудование П 2.2 (ПС)'!E50</f>
        <v>0</v>
      </c>
      <c r="F50" s="113">
        <f t="shared" si="0"/>
        <v>0</v>
      </c>
      <c r="G50" s="111">
        <v>3.5</v>
      </c>
      <c r="H50" s="112">
        <v>0</v>
      </c>
      <c r="I50" s="113">
        <v>0</v>
      </c>
      <c r="J50" s="157"/>
    </row>
    <row r="51" spans="1:21" ht="13.5" customHeight="1">
      <c r="A51" s="260">
        <v>14</v>
      </c>
      <c r="B51" s="271" t="s">
        <v>66</v>
      </c>
      <c r="C51" s="167" t="s">
        <v>67</v>
      </c>
      <c r="D51" s="111">
        <v>1.1000000000000001</v>
      </c>
      <c r="E51" s="112">
        <v>0</v>
      </c>
      <c r="F51" s="113">
        <f t="shared" si="0"/>
        <v>0</v>
      </c>
      <c r="G51" s="111">
        <v>1.1000000000000001</v>
      </c>
      <c r="H51" s="112">
        <v>133.72999999999999</v>
      </c>
      <c r="I51" s="113">
        <v>147.10300000000001</v>
      </c>
      <c r="J51" s="157"/>
      <c r="K51" s="131"/>
      <c r="L51" s="131"/>
      <c r="M51" s="84"/>
    </row>
    <row r="52" spans="1:21" ht="15.75" thickBot="1">
      <c r="A52" s="270"/>
      <c r="B52" s="272"/>
      <c r="C52" s="211" t="s">
        <v>68</v>
      </c>
      <c r="D52" s="212">
        <v>8.6</v>
      </c>
      <c r="E52" s="213">
        <v>0</v>
      </c>
      <c r="F52" s="214">
        <f t="shared" si="0"/>
        <v>0</v>
      </c>
      <c r="G52" s="212">
        <v>8.6</v>
      </c>
      <c r="H52" s="112">
        <v>47.026802325581414</v>
      </c>
      <c r="I52" s="214">
        <v>404.43050000000017</v>
      </c>
      <c r="J52" s="157"/>
      <c r="K52" s="90"/>
      <c r="L52" s="131"/>
      <c r="N52" s="134"/>
      <c r="O52" s="134"/>
      <c r="P52" s="137" t="s">
        <v>37</v>
      </c>
      <c r="Q52" s="137" t="s">
        <v>69</v>
      </c>
      <c r="R52" s="72" t="s">
        <v>70</v>
      </c>
      <c r="S52" s="72" t="s">
        <v>40</v>
      </c>
    </row>
    <row r="53" spans="1:21" ht="33.75">
      <c r="A53" s="264" t="s">
        <v>35</v>
      </c>
      <c r="B53" s="265"/>
      <c r="C53" s="215" t="s">
        <v>36</v>
      </c>
      <c r="D53" s="216"/>
      <c r="E53" s="217">
        <f>E54+E55+E56+E57+E58</f>
        <v>3229</v>
      </c>
      <c r="F53" s="218">
        <f>F54+F55+F56+F57+F58</f>
        <v>7466.0999999999995</v>
      </c>
      <c r="G53" s="216"/>
      <c r="H53" s="217">
        <v>4962.7568023255817</v>
      </c>
      <c r="I53" s="218">
        <v>11582.0335</v>
      </c>
      <c r="J53" s="159"/>
      <c r="K53" s="84">
        <f>I53+'Линии П 2.1'!J45</f>
        <v>13145.99</v>
      </c>
      <c r="O53" s="139" t="s">
        <v>71</v>
      </c>
      <c r="P53" s="72"/>
      <c r="Q53" s="72"/>
      <c r="R53" s="72"/>
      <c r="S53" s="62"/>
      <c r="T53" s="219"/>
    </row>
    <row r="54" spans="1:21" ht="22.5">
      <c r="A54" s="266"/>
      <c r="B54" s="267"/>
      <c r="C54" s="169" t="s">
        <v>37</v>
      </c>
      <c r="D54" s="140"/>
      <c r="E54" s="141">
        <f>E39+E38+E37+E36+E33+E32+E29+E28+E27+E26+E25+E24+E21+E20+E19+E18+E17+E16+E14+E13+E12+E11+E44</f>
        <v>0</v>
      </c>
      <c r="F54" s="138">
        <f>F39+F38+F37+F36+F33+F32+F29+F28+F27+F26+F25+F24+F21+F20+F19+F18+F17+F16+F14+F13+F12+F11+F44</f>
        <v>0</v>
      </c>
      <c r="G54" s="140"/>
      <c r="H54" s="141">
        <v>0</v>
      </c>
      <c r="I54" s="138">
        <v>0</v>
      </c>
      <c r="J54" s="159"/>
      <c r="O54" s="142" t="s">
        <v>72</v>
      </c>
      <c r="P54" s="72">
        <v>0</v>
      </c>
      <c r="Q54" s="143">
        <f>'[5]линии П 2.1'!$J$31</f>
        <v>8.9261999999999997</v>
      </c>
      <c r="R54" s="143">
        <f>'[5]линии П 2.1'!$J$34+'[5]линии П 2.1'!$J$35</f>
        <v>97.789299999999997</v>
      </c>
      <c r="S54" s="144">
        <f>'[5]линии П 2.1'!$J$42</f>
        <v>0</v>
      </c>
      <c r="T54" s="59"/>
      <c r="U54" s="84"/>
    </row>
    <row r="55" spans="1:21" ht="22.5">
      <c r="A55" s="266"/>
      <c r="B55" s="267"/>
      <c r="C55" s="169" t="s">
        <v>38</v>
      </c>
      <c r="D55" s="140"/>
      <c r="E55" s="141">
        <f>E15+E22+E30+E34+E40+E45+E50</f>
        <v>27</v>
      </c>
      <c r="F55" s="138">
        <f>F15+F22+F30+F34+F40+F45+F50</f>
        <v>413.4</v>
      </c>
      <c r="G55" s="140"/>
      <c r="H55" s="141">
        <v>32</v>
      </c>
      <c r="I55" s="138">
        <v>496.2</v>
      </c>
      <c r="J55" s="159"/>
      <c r="O55" s="142" t="s">
        <v>73</v>
      </c>
      <c r="P55" s="72">
        <v>0</v>
      </c>
      <c r="Q55" s="72">
        <v>0</v>
      </c>
      <c r="R55" s="143">
        <f>'[5]линии П 2.1'!$J$37</f>
        <v>1210.1845000000001</v>
      </c>
      <c r="S55" s="144">
        <f>'[5]линии П 2.1'!$J$43</f>
        <v>5.94</v>
      </c>
      <c r="T55" s="59"/>
    </row>
    <row r="56" spans="1:21" ht="22.5">
      <c r="A56" s="266"/>
      <c r="B56" s="267"/>
      <c r="C56" s="170" t="s">
        <v>39</v>
      </c>
      <c r="D56" s="140"/>
      <c r="E56" s="141">
        <f>E23+E31+E35+E41+E42+E43+E46+E47+E48+E49</f>
        <v>3202</v>
      </c>
      <c r="F56" s="138">
        <f>F23+F31+F35+F41+F42+F43+F46+F47+F48+F49</f>
        <v>7052.7</v>
      </c>
      <c r="G56" s="140"/>
      <c r="H56" s="141">
        <v>4750</v>
      </c>
      <c r="I56" s="138">
        <v>10534.3</v>
      </c>
      <c r="J56" s="159"/>
      <c r="O56" s="139" t="s">
        <v>74</v>
      </c>
      <c r="P56" s="72">
        <v>0</v>
      </c>
      <c r="Q56" s="143" t="e">
        <f>#REF!+#REF!+#REF!</f>
        <v>#REF!</v>
      </c>
      <c r="R56" s="143" t="e">
        <f>#REF!+#REF!+#REF!+#REF!+#REF!+#REF!</f>
        <v>#REF!</v>
      </c>
      <c r="S56" s="143" t="e">
        <f>#REF!+#REF!</f>
        <v>#REF!</v>
      </c>
      <c r="U56" s="84"/>
    </row>
    <row r="57" spans="1:21" ht="22.5">
      <c r="A57" s="266"/>
      <c r="B57" s="267"/>
      <c r="C57" s="170" t="s">
        <v>40</v>
      </c>
      <c r="D57" s="145"/>
      <c r="E57" s="146">
        <f>SUM(E13:E50) - E54-E55-E56</f>
        <v>0</v>
      </c>
      <c r="F57" s="147">
        <f>SUM(F13:F50) - F54-F55-F56</f>
        <v>0</v>
      </c>
      <c r="G57" s="145"/>
      <c r="H57" s="146">
        <v>0</v>
      </c>
      <c r="I57" s="147">
        <v>0</v>
      </c>
      <c r="J57" s="160"/>
      <c r="O57" s="139" t="s">
        <v>75</v>
      </c>
      <c r="P57" s="72"/>
      <c r="Q57" s="72"/>
      <c r="R57" s="72"/>
      <c r="S57" s="72"/>
    </row>
    <row r="58" spans="1:21" ht="23.25" thickBot="1">
      <c r="A58" s="268"/>
      <c r="B58" s="269"/>
      <c r="C58" s="171" t="s">
        <v>76</v>
      </c>
      <c r="D58" s="148"/>
      <c r="E58" s="149">
        <f>SUM(E51:E52)</f>
        <v>0</v>
      </c>
      <c r="F58" s="150">
        <f>SUM(F51:F52)</f>
        <v>0</v>
      </c>
      <c r="G58" s="148"/>
      <c r="H58" s="149">
        <v>180.75680232558142</v>
      </c>
      <c r="I58" s="150">
        <v>551.53350000000023</v>
      </c>
      <c r="J58" s="160"/>
      <c r="O58" s="142" t="s">
        <v>72</v>
      </c>
      <c r="P58" s="72">
        <v>0</v>
      </c>
      <c r="Q58" s="143">
        <f>'[5]линии П 2.1'!$I$31</f>
        <v>4.9589999999999996</v>
      </c>
      <c r="R58" s="143">
        <f>'[5]линии П 2.1'!$I$34+'[5]линии П 2.1'!$I$35</f>
        <v>82.963999999999999</v>
      </c>
      <c r="S58" s="144">
        <f>'[5]линии П 2.1'!$I$42</f>
        <v>0</v>
      </c>
    </row>
    <row r="59" spans="1:21" ht="22.5">
      <c r="O59" s="142" t="s">
        <v>73</v>
      </c>
      <c r="P59" s="72">
        <v>0</v>
      </c>
      <c r="Q59" s="72">
        <v>0</v>
      </c>
      <c r="R59" s="143">
        <f>'[5]линии П 2.1'!$I$37</f>
        <v>345.767</v>
      </c>
      <c r="S59" s="144">
        <f>'[5]линии П 2.1'!$I$43</f>
        <v>2.2000000000000002</v>
      </c>
    </row>
  </sheetData>
  <protectedRanges>
    <protectedRange sqref="F8:F43 I8:J43" name="Диапазон1_1_1"/>
  </protectedRanges>
  <mergeCells count="22">
    <mergeCell ref="D5:F5"/>
    <mergeCell ref="A1:I1"/>
    <mergeCell ref="A2:I2"/>
    <mergeCell ref="A11:A15"/>
    <mergeCell ref="B11:B15"/>
    <mergeCell ref="A16:A23"/>
    <mergeCell ref="B16:B23"/>
    <mergeCell ref="G5:I5"/>
    <mergeCell ref="A5:A6"/>
    <mergeCell ref="B5:B8"/>
    <mergeCell ref="C5:C8"/>
    <mergeCell ref="A24:A31"/>
    <mergeCell ref="B24:B31"/>
    <mergeCell ref="A51:A52"/>
    <mergeCell ref="B51:B52"/>
    <mergeCell ref="B32:B35"/>
    <mergeCell ref="A36:A40"/>
    <mergeCell ref="B36:B40"/>
    <mergeCell ref="A44:A46"/>
    <mergeCell ref="B44:B46"/>
    <mergeCell ref="A32:A35"/>
    <mergeCell ref="A53:B58"/>
  </mergeCells>
  <pageMargins left="0.64" right="0.23622047244094491" top="0.98425196850393704" bottom="0.23622047244094491" header="0.51181102362204722" footer="0.1968503937007874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Линии П 2.1</vt:lpstr>
      <vt:lpstr>Оборудование П 2.2</vt:lpstr>
      <vt:lpstr>'Линии П 2.1'!Область_печати</vt:lpstr>
      <vt:lpstr>'Оборудование П 2.2'!Область_печати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cp:lastPrinted>2015-12-29T05:53:16Z</cp:lastPrinted>
  <dcterms:created xsi:type="dcterms:W3CDTF">2015-04-02T09:18:18Z</dcterms:created>
  <dcterms:modified xsi:type="dcterms:W3CDTF">2016-02-08T07:03:00Z</dcterms:modified>
</cp:coreProperties>
</file>